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\company\1 Leadership\Tax Incentive Project 2013\Final Products - 2013\"/>
    </mc:Choice>
  </mc:AlternateContent>
  <bookViews>
    <workbookView xWindow="0" yWindow="0" windowWidth="19095" windowHeight="8505"/>
  </bookViews>
  <sheets>
    <sheet name="Summary" sheetId="1" r:id="rId1"/>
    <sheet name="Base Case" sheetId="2" r:id="rId2"/>
    <sheet name="Simulation" sheetId="3" r:id="rId3"/>
  </sheets>
  <definedNames>
    <definedName name="_xlnm.Print_Area" localSheetId="1">'Base Case'!$A$1:$P$123</definedName>
    <definedName name="_xlnm.Print_Area" localSheetId="2">Simulation!$A$1:$P$122</definedName>
    <definedName name="_xlnm.Print_Area" localSheetId="0">Summary!$A$1:$I$32</definedName>
  </definedNames>
  <calcPr calcId="152511"/>
</workbook>
</file>

<file path=xl/calcChain.xml><?xml version="1.0" encoding="utf-8"?>
<calcChain xmlns="http://schemas.openxmlformats.org/spreadsheetml/2006/main">
  <c r="D35" i="1" l="1"/>
  <c r="E35" i="1" s="1"/>
  <c r="F35" i="1" s="1"/>
  <c r="G35" i="1" s="1"/>
  <c r="H35" i="1" s="1"/>
  <c r="I35" i="1" s="1"/>
  <c r="G19" i="3"/>
  <c r="F19" i="3"/>
  <c r="E56" i="3" s="1"/>
  <c r="F57" i="3" s="1"/>
  <c r="E19" i="3"/>
  <c r="D19" i="3"/>
  <c r="C56" i="3" s="1"/>
  <c r="D57" i="3" s="1"/>
  <c r="C19" i="3"/>
  <c r="G18" i="3"/>
  <c r="F18" i="3"/>
  <c r="E18" i="3"/>
  <c r="D18" i="3"/>
  <c r="C18" i="3"/>
  <c r="B1" i="3"/>
  <c r="B15" i="3"/>
  <c r="C50" i="3" s="1"/>
  <c r="C51" i="3" s="1"/>
  <c r="B14" i="3"/>
  <c r="B13" i="3"/>
  <c r="B12" i="3"/>
  <c r="B11" i="3"/>
  <c r="D31" i="3" s="1"/>
  <c r="D65" i="3" s="1"/>
  <c r="B10" i="3"/>
  <c r="B9" i="3"/>
  <c r="B7" i="3"/>
  <c r="B6" i="3"/>
  <c r="B5" i="3"/>
  <c r="G19" i="2"/>
  <c r="F56" i="2" s="1"/>
  <c r="G57" i="2" s="1"/>
  <c r="F19" i="2"/>
  <c r="E56" i="2" s="1"/>
  <c r="F57" i="2" s="1"/>
  <c r="E19" i="2"/>
  <c r="D56" i="2" s="1"/>
  <c r="E57" i="2" s="1"/>
  <c r="D19" i="2"/>
  <c r="C56" i="2" s="1"/>
  <c r="D57" i="2" s="1"/>
  <c r="C19" i="2"/>
  <c r="G18" i="2"/>
  <c r="F18" i="2"/>
  <c r="E18" i="2"/>
  <c r="D18" i="2"/>
  <c r="C18" i="2"/>
  <c r="B15" i="2"/>
  <c r="B14" i="2"/>
  <c r="B13" i="2"/>
  <c r="B12" i="2"/>
  <c r="B11" i="2"/>
  <c r="E31" i="2" s="1"/>
  <c r="E43" i="2" s="1"/>
  <c r="F44" i="2" s="1"/>
  <c r="B10" i="2"/>
  <c r="B9" i="2"/>
  <c r="B7" i="2"/>
  <c r="B6" i="2"/>
  <c r="B5" i="2"/>
  <c r="K115" i="3"/>
  <c r="J115" i="3"/>
  <c r="I115" i="3"/>
  <c r="H115" i="3"/>
  <c r="G115" i="3"/>
  <c r="F115" i="3"/>
  <c r="E115" i="3"/>
  <c r="D115" i="3"/>
  <c r="C115" i="3"/>
  <c r="B115" i="3"/>
  <c r="P73" i="3"/>
  <c r="O73" i="3"/>
  <c r="N73" i="3"/>
  <c r="M73" i="3"/>
  <c r="L73" i="3"/>
  <c r="K73" i="3"/>
  <c r="J73" i="3"/>
  <c r="I73" i="3"/>
  <c r="H73" i="3"/>
  <c r="G73" i="3"/>
  <c r="K114" i="3"/>
  <c r="J114" i="3"/>
  <c r="I114" i="3"/>
  <c r="H114" i="3"/>
  <c r="G114" i="3"/>
  <c r="F114" i="3"/>
  <c r="E114" i="3"/>
  <c r="D114" i="3"/>
  <c r="C114" i="3"/>
  <c r="B114" i="3"/>
  <c r="P72" i="3"/>
  <c r="O72" i="3"/>
  <c r="N72" i="3"/>
  <c r="M72" i="3"/>
  <c r="L72" i="3"/>
  <c r="K72" i="3"/>
  <c r="J72" i="3"/>
  <c r="I72" i="3"/>
  <c r="H72" i="3"/>
  <c r="G72" i="3"/>
  <c r="K108" i="3"/>
  <c r="J108" i="3"/>
  <c r="I108" i="3"/>
  <c r="H108" i="3"/>
  <c r="G108" i="3"/>
  <c r="F108" i="3"/>
  <c r="E108" i="3"/>
  <c r="D108" i="3"/>
  <c r="C108" i="3"/>
  <c r="B108" i="3"/>
  <c r="P66" i="3"/>
  <c r="O66" i="3"/>
  <c r="N66" i="3"/>
  <c r="M66" i="3"/>
  <c r="L66" i="3"/>
  <c r="K66" i="3"/>
  <c r="J66" i="3"/>
  <c r="I66" i="3"/>
  <c r="H66" i="3"/>
  <c r="G66" i="3"/>
  <c r="K107" i="3"/>
  <c r="J107" i="3"/>
  <c r="I107" i="3"/>
  <c r="H107" i="3"/>
  <c r="G107" i="3"/>
  <c r="F107" i="3"/>
  <c r="E107" i="3"/>
  <c r="D107" i="3"/>
  <c r="C107" i="3"/>
  <c r="B107" i="3"/>
  <c r="P65" i="3"/>
  <c r="O65" i="3"/>
  <c r="N65" i="3"/>
  <c r="M65" i="3"/>
  <c r="L65" i="3"/>
  <c r="K65" i="3"/>
  <c r="J65" i="3"/>
  <c r="I65" i="3"/>
  <c r="H65" i="3"/>
  <c r="G65" i="3"/>
  <c r="C64" i="3"/>
  <c r="D64" i="3" s="1"/>
  <c r="E64" i="3" s="1"/>
  <c r="F64" i="3" s="1"/>
  <c r="G64" i="3" s="1"/>
  <c r="H64" i="3" s="1"/>
  <c r="I64" i="3" s="1"/>
  <c r="J64" i="3" s="1"/>
  <c r="K64" i="3" s="1"/>
  <c r="L64" i="3" s="1"/>
  <c r="M64" i="3" s="1"/>
  <c r="N64" i="3" s="1"/>
  <c r="O64" i="3" s="1"/>
  <c r="P64" i="3" s="1"/>
  <c r="B106" i="3" s="1"/>
  <c r="C106" i="3" s="1"/>
  <c r="D106" i="3" s="1"/>
  <c r="E106" i="3" s="1"/>
  <c r="F106" i="3" s="1"/>
  <c r="G106" i="3" s="1"/>
  <c r="H106" i="3" s="1"/>
  <c r="I106" i="3" s="1"/>
  <c r="J106" i="3" s="1"/>
  <c r="K106" i="3" s="1"/>
  <c r="K100" i="3"/>
  <c r="J100" i="3"/>
  <c r="I100" i="3"/>
  <c r="H100" i="3"/>
  <c r="G100" i="3"/>
  <c r="F100" i="3"/>
  <c r="E100" i="3"/>
  <c r="D100" i="3"/>
  <c r="C100" i="3"/>
  <c r="B100" i="3"/>
  <c r="P58" i="3"/>
  <c r="O58" i="3"/>
  <c r="N58" i="3"/>
  <c r="M58" i="3"/>
  <c r="L58" i="3"/>
  <c r="K58" i="3"/>
  <c r="J58" i="3"/>
  <c r="I58" i="3"/>
  <c r="H58" i="3"/>
  <c r="G58" i="3"/>
  <c r="K98" i="3"/>
  <c r="J98" i="3"/>
  <c r="K99" i="3" s="1"/>
  <c r="I98" i="3"/>
  <c r="J99" i="3" s="1"/>
  <c r="H98" i="3"/>
  <c r="I99" i="3" s="1"/>
  <c r="G98" i="3"/>
  <c r="H99" i="3" s="1"/>
  <c r="F98" i="3"/>
  <c r="G99" i="3" s="1"/>
  <c r="E98" i="3"/>
  <c r="F99" i="3" s="1"/>
  <c r="D98" i="3"/>
  <c r="E99" i="3" s="1"/>
  <c r="C98" i="3"/>
  <c r="D99" i="3" s="1"/>
  <c r="B98" i="3"/>
  <c r="C99" i="3" s="1"/>
  <c r="P56" i="3"/>
  <c r="B99" i="3" s="1"/>
  <c r="O56" i="3"/>
  <c r="P57" i="3" s="1"/>
  <c r="N56" i="3"/>
  <c r="O57" i="3" s="1"/>
  <c r="M56" i="3"/>
  <c r="N57" i="3" s="1"/>
  <c r="L56" i="3"/>
  <c r="M57" i="3" s="1"/>
  <c r="K56" i="3"/>
  <c r="L57" i="3" s="1"/>
  <c r="J56" i="3"/>
  <c r="K57" i="3" s="1"/>
  <c r="I56" i="3"/>
  <c r="J57" i="3" s="1"/>
  <c r="H56" i="3"/>
  <c r="I57" i="3" s="1"/>
  <c r="G56" i="3"/>
  <c r="H57" i="3" s="1"/>
  <c r="C54" i="3"/>
  <c r="D54" i="3" s="1"/>
  <c r="E54" i="3" s="1"/>
  <c r="F54" i="3" s="1"/>
  <c r="G54" i="3" s="1"/>
  <c r="H54" i="3" s="1"/>
  <c r="I54" i="3" s="1"/>
  <c r="J54" i="3" s="1"/>
  <c r="K54" i="3" s="1"/>
  <c r="L54" i="3" s="1"/>
  <c r="M54" i="3" s="1"/>
  <c r="N54" i="3" s="1"/>
  <c r="O54" i="3" s="1"/>
  <c r="P54" i="3" s="1"/>
  <c r="B96" i="3" s="1"/>
  <c r="C96" i="3" s="1"/>
  <c r="D96" i="3" s="1"/>
  <c r="E96" i="3" s="1"/>
  <c r="F96" i="3" s="1"/>
  <c r="G96" i="3" s="1"/>
  <c r="H96" i="3" s="1"/>
  <c r="I96" i="3" s="1"/>
  <c r="J96" i="3" s="1"/>
  <c r="K96" i="3" s="1"/>
  <c r="K87" i="3"/>
  <c r="J87" i="3"/>
  <c r="I87" i="3"/>
  <c r="H87" i="3"/>
  <c r="G87" i="3"/>
  <c r="F87" i="3"/>
  <c r="E87" i="3"/>
  <c r="D87" i="3"/>
  <c r="C87" i="3"/>
  <c r="B87" i="3"/>
  <c r="P45" i="3"/>
  <c r="O45" i="3"/>
  <c r="N45" i="3"/>
  <c r="M45" i="3"/>
  <c r="L45" i="3"/>
  <c r="K45" i="3"/>
  <c r="J45" i="3"/>
  <c r="I45" i="3"/>
  <c r="H45" i="3"/>
  <c r="G45" i="3"/>
  <c r="K85" i="3"/>
  <c r="J85" i="3"/>
  <c r="K86" i="3" s="1"/>
  <c r="I85" i="3"/>
  <c r="J86" i="3" s="1"/>
  <c r="H85" i="3"/>
  <c r="I86" i="3" s="1"/>
  <c r="G85" i="3"/>
  <c r="H86" i="3" s="1"/>
  <c r="F85" i="3"/>
  <c r="G86" i="3" s="1"/>
  <c r="E85" i="3"/>
  <c r="F86" i="3" s="1"/>
  <c r="D85" i="3"/>
  <c r="E86" i="3" s="1"/>
  <c r="C85" i="3"/>
  <c r="D86" i="3" s="1"/>
  <c r="B85" i="3"/>
  <c r="C86" i="3" s="1"/>
  <c r="P43" i="3"/>
  <c r="B86" i="3" s="1"/>
  <c r="O43" i="3"/>
  <c r="P44" i="3" s="1"/>
  <c r="N43" i="3"/>
  <c r="O44" i="3" s="1"/>
  <c r="M43" i="3"/>
  <c r="N44" i="3" s="1"/>
  <c r="L43" i="3"/>
  <c r="M44" i="3" s="1"/>
  <c r="K43" i="3"/>
  <c r="L44" i="3" s="1"/>
  <c r="J43" i="3"/>
  <c r="K44" i="3" s="1"/>
  <c r="I43" i="3"/>
  <c r="J44" i="3" s="1"/>
  <c r="H43" i="3"/>
  <c r="I44" i="3" s="1"/>
  <c r="G43" i="3"/>
  <c r="H44" i="3" s="1"/>
  <c r="C41" i="3"/>
  <c r="D41" i="3" s="1"/>
  <c r="E41" i="3" s="1"/>
  <c r="F41" i="3" s="1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B83" i="3" s="1"/>
  <c r="C83" i="3" s="1"/>
  <c r="D83" i="3" s="1"/>
  <c r="E83" i="3" s="1"/>
  <c r="F83" i="3" s="1"/>
  <c r="G83" i="3" s="1"/>
  <c r="H83" i="3" s="1"/>
  <c r="I83" i="3" s="1"/>
  <c r="J83" i="3" s="1"/>
  <c r="K83" i="3" s="1"/>
  <c r="C64" i="2"/>
  <c r="D64" i="2" s="1"/>
  <c r="E64" i="2" s="1"/>
  <c r="F64" i="2" s="1"/>
  <c r="G64" i="2" s="1"/>
  <c r="H64" i="2" s="1"/>
  <c r="I64" i="2" s="1"/>
  <c r="J64" i="2" s="1"/>
  <c r="K64" i="2" s="1"/>
  <c r="L64" i="2" s="1"/>
  <c r="M64" i="2" s="1"/>
  <c r="N64" i="2" s="1"/>
  <c r="O64" i="2" s="1"/>
  <c r="P64" i="2" s="1"/>
  <c r="B106" i="2" s="1"/>
  <c r="C106" i="2" s="1"/>
  <c r="D106" i="2" s="1"/>
  <c r="E106" i="2" s="1"/>
  <c r="F106" i="2" s="1"/>
  <c r="G106" i="2" s="1"/>
  <c r="H106" i="2" s="1"/>
  <c r="I106" i="2" s="1"/>
  <c r="J106" i="2" s="1"/>
  <c r="K106" i="2" s="1"/>
  <c r="K115" i="2"/>
  <c r="J115" i="2"/>
  <c r="I115" i="2"/>
  <c r="H115" i="2"/>
  <c r="G115" i="2"/>
  <c r="F115" i="2"/>
  <c r="E115" i="2"/>
  <c r="D115" i="2"/>
  <c r="C115" i="2"/>
  <c r="B115" i="2"/>
  <c r="P73" i="2"/>
  <c r="O73" i="2"/>
  <c r="N73" i="2"/>
  <c r="M73" i="2"/>
  <c r="L73" i="2"/>
  <c r="K73" i="2"/>
  <c r="J73" i="2"/>
  <c r="I73" i="2"/>
  <c r="H73" i="2"/>
  <c r="G73" i="2"/>
  <c r="K114" i="2"/>
  <c r="J114" i="2"/>
  <c r="I114" i="2"/>
  <c r="H114" i="2"/>
  <c r="G114" i="2"/>
  <c r="F114" i="2"/>
  <c r="E114" i="2"/>
  <c r="D114" i="2"/>
  <c r="C114" i="2"/>
  <c r="B114" i="2"/>
  <c r="P72" i="2"/>
  <c r="O72" i="2"/>
  <c r="N72" i="2"/>
  <c r="M72" i="2"/>
  <c r="L72" i="2"/>
  <c r="K72" i="2"/>
  <c r="J72" i="2"/>
  <c r="I72" i="2"/>
  <c r="H72" i="2"/>
  <c r="G72" i="2"/>
  <c r="K108" i="2"/>
  <c r="J108" i="2"/>
  <c r="I108" i="2"/>
  <c r="H108" i="2"/>
  <c r="G108" i="2"/>
  <c r="F108" i="2"/>
  <c r="E108" i="2"/>
  <c r="D108" i="2"/>
  <c r="C108" i="2"/>
  <c r="B108" i="2"/>
  <c r="P66" i="2"/>
  <c r="O66" i="2"/>
  <c r="N66" i="2"/>
  <c r="M66" i="2"/>
  <c r="L66" i="2"/>
  <c r="K66" i="2"/>
  <c r="J66" i="2"/>
  <c r="I66" i="2"/>
  <c r="H66" i="2"/>
  <c r="G66" i="2"/>
  <c r="K107" i="2"/>
  <c r="J107" i="2"/>
  <c r="I107" i="2"/>
  <c r="H107" i="2"/>
  <c r="G107" i="2"/>
  <c r="F107" i="2"/>
  <c r="E107" i="2"/>
  <c r="D107" i="2"/>
  <c r="C107" i="2"/>
  <c r="B107" i="2"/>
  <c r="P65" i="2"/>
  <c r="O65" i="2"/>
  <c r="N65" i="2"/>
  <c r="M65" i="2"/>
  <c r="L65" i="2"/>
  <c r="K65" i="2"/>
  <c r="J65" i="2"/>
  <c r="I65" i="2"/>
  <c r="H65" i="2"/>
  <c r="G65" i="2"/>
  <c r="K100" i="2"/>
  <c r="J100" i="2"/>
  <c r="I100" i="2"/>
  <c r="H100" i="2"/>
  <c r="G100" i="2"/>
  <c r="F100" i="2"/>
  <c r="E100" i="2"/>
  <c r="D100" i="2"/>
  <c r="C100" i="2"/>
  <c r="B100" i="2"/>
  <c r="P58" i="2"/>
  <c r="O58" i="2"/>
  <c r="N58" i="2"/>
  <c r="M58" i="2"/>
  <c r="L58" i="2"/>
  <c r="K58" i="2"/>
  <c r="J58" i="2"/>
  <c r="I58" i="2"/>
  <c r="H58" i="2"/>
  <c r="G58" i="2"/>
  <c r="K98" i="2"/>
  <c r="J98" i="2"/>
  <c r="K99" i="2" s="1"/>
  <c r="I98" i="2"/>
  <c r="J99" i="2" s="1"/>
  <c r="H98" i="2"/>
  <c r="I99" i="2" s="1"/>
  <c r="G98" i="2"/>
  <c r="H99" i="2" s="1"/>
  <c r="F98" i="2"/>
  <c r="G99" i="2" s="1"/>
  <c r="E98" i="2"/>
  <c r="F99" i="2" s="1"/>
  <c r="D98" i="2"/>
  <c r="E99" i="2" s="1"/>
  <c r="C98" i="2"/>
  <c r="D99" i="2" s="1"/>
  <c r="B98" i="2"/>
  <c r="C99" i="2" s="1"/>
  <c r="P56" i="2"/>
  <c r="B99" i="2" s="1"/>
  <c r="O56" i="2"/>
  <c r="P57" i="2" s="1"/>
  <c r="N56" i="2"/>
  <c r="O57" i="2" s="1"/>
  <c r="M56" i="2"/>
  <c r="N57" i="2" s="1"/>
  <c r="L56" i="2"/>
  <c r="M57" i="2" s="1"/>
  <c r="K56" i="2"/>
  <c r="L57" i="2" s="1"/>
  <c r="J56" i="2"/>
  <c r="K57" i="2" s="1"/>
  <c r="I56" i="2"/>
  <c r="J57" i="2" s="1"/>
  <c r="H56" i="2"/>
  <c r="I57" i="2" s="1"/>
  <c r="G56" i="2"/>
  <c r="H57" i="2" s="1"/>
  <c r="K87" i="2"/>
  <c r="J87" i="2"/>
  <c r="I87" i="2"/>
  <c r="H87" i="2"/>
  <c r="G87" i="2"/>
  <c r="F87" i="2"/>
  <c r="E87" i="2"/>
  <c r="D87" i="2"/>
  <c r="C87" i="2"/>
  <c r="B87" i="2"/>
  <c r="P45" i="2"/>
  <c r="O45" i="2"/>
  <c r="N45" i="2"/>
  <c r="M45" i="2"/>
  <c r="L45" i="2"/>
  <c r="K45" i="2"/>
  <c r="J45" i="2"/>
  <c r="I45" i="2"/>
  <c r="H45" i="2"/>
  <c r="G45" i="2"/>
  <c r="C54" i="2"/>
  <c r="D54" i="2" s="1"/>
  <c r="E54" i="2" s="1"/>
  <c r="F54" i="2" s="1"/>
  <c r="G54" i="2" s="1"/>
  <c r="H54" i="2" s="1"/>
  <c r="I54" i="2" s="1"/>
  <c r="J54" i="2" s="1"/>
  <c r="K54" i="2" s="1"/>
  <c r="L54" i="2" s="1"/>
  <c r="M54" i="2" s="1"/>
  <c r="N54" i="2" s="1"/>
  <c r="O54" i="2" s="1"/>
  <c r="P54" i="2" s="1"/>
  <c r="B96" i="2" s="1"/>
  <c r="C96" i="2" s="1"/>
  <c r="D96" i="2" s="1"/>
  <c r="E96" i="2" s="1"/>
  <c r="F96" i="2" s="1"/>
  <c r="G96" i="2" s="1"/>
  <c r="H96" i="2" s="1"/>
  <c r="I96" i="2" s="1"/>
  <c r="J96" i="2" s="1"/>
  <c r="K96" i="2" s="1"/>
  <c r="K85" i="2"/>
  <c r="J85" i="2"/>
  <c r="K86" i="2" s="1"/>
  <c r="I85" i="2"/>
  <c r="J86" i="2" s="1"/>
  <c r="H85" i="2"/>
  <c r="I86" i="2" s="1"/>
  <c r="G85" i="2"/>
  <c r="H86" i="2" s="1"/>
  <c r="F85" i="2"/>
  <c r="G86" i="2" s="1"/>
  <c r="E85" i="2"/>
  <c r="F86" i="2" s="1"/>
  <c r="D85" i="2"/>
  <c r="E86" i="2" s="1"/>
  <c r="C85" i="2"/>
  <c r="D86" i="2" s="1"/>
  <c r="B85" i="2"/>
  <c r="C86" i="2" s="1"/>
  <c r="P43" i="2"/>
  <c r="B86" i="2" s="1"/>
  <c r="O43" i="2"/>
  <c r="P44" i="2" s="1"/>
  <c r="N43" i="2"/>
  <c r="O44" i="2" s="1"/>
  <c r="M43" i="2"/>
  <c r="N44" i="2" s="1"/>
  <c r="L43" i="2"/>
  <c r="M44" i="2" s="1"/>
  <c r="K43" i="2"/>
  <c r="L44" i="2" s="1"/>
  <c r="J43" i="2"/>
  <c r="K44" i="2" s="1"/>
  <c r="I43" i="2"/>
  <c r="J44" i="2" s="1"/>
  <c r="H43" i="2"/>
  <c r="I44" i="2" s="1"/>
  <c r="G43" i="2"/>
  <c r="H44" i="2" s="1"/>
  <c r="C41" i="2"/>
  <c r="D41" i="2" s="1"/>
  <c r="E41" i="2" s="1"/>
  <c r="F41" i="2" s="1"/>
  <c r="G41" i="2" s="1"/>
  <c r="H41" i="2" s="1"/>
  <c r="I41" i="2" s="1"/>
  <c r="J41" i="2" s="1"/>
  <c r="K41" i="2" s="1"/>
  <c r="L41" i="2" s="1"/>
  <c r="M41" i="2" s="1"/>
  <c r="N41" i="2" s="1"/>
  <c r="O41" i="2" s="1"/>
  <c r="P41" i="2" s="1"/>
  <c r="B83" i="2" s="1"/>
  <c r="C83" i="2" s="1"/>
  <c r="D83" i="2" s="1"/>
  <c r="E83" i="2" s="1"/>
  <c r="F83" i="2" s="1"/>
  <c r="G83" i="2" s="1"/>
  <c r="H83" i="2" s="1"/>
  <c r="I83" i="2" s="1"/>
  <c r="J83" i="2" s="1"/>
  <c r="K83" i="2" s="1"/>
  <c r="B7" i="1"/>
  <c r="B6" i="1"/>
  <c r="F31" i="3" l="1"/>
  <c r="F65" i="3" s="1"/>
  <c r="B19" i="3"/>
  <c r="E50" i="3"/>
  <c r="E51" i="3" s="1"/>
  <c r="E52" i="3" s="1"/>
  <c r="F31" i="2"/>
  <c r="F43" i="2" s="1"/>
  <c r="G44" i="2" s="1"/>
  <c r="B31" i="3"/>
  <c r="F20" i="3"/>
  <c r="F21" i="3" s="1"/>
  <c r="B18" i="2"/>
  <c r="D31" i="2"/>
  <c r="D43" i="2" s="1"/>
  <c r="E44" i="2" s="1"/>
  <c r="G20" i="2"/>
  <c r="G21" i="2" s="1"/>
  <c r="D20" i="3"/>
  <c r="D21" i="3" s="1"/>
  <c r="C20" i="3"/>
  <c r="C21" i="3" s="1"/>
  <c r="E20" i="3"/>
  <c r="G20" i="3"/>
  <c r="G21" i="3" s="1"/>
  <c r="B50" i="3"/>
  <c r="B51" i="3" s="1"/>
  <c r="B52" i="3" s="1"/>
  <c r="B58" i="3" s="1"/>
  <c r="D50" i="3"/>
  <c r="D51" i="3" s="1"/>
  <c r="D52" i="3" s="1"/>
  <c r="D58" i="3" s="1"/>
  <c r="F50" i="3"/>
  <c r="F51" i="3" s="1"/>
  <c r="F52" i="3" s="1"/>
  <c r="F58" i="3" s="1"/>
  <c r="B56" i="3"/>
  <c r="C57" i="3" s="1"/>
  <c r="D56" i="3"/>
  <c r="E57" i="3" s="1"/>
  <c r="F56" i="3"/>
  <c r="G57" i="3" s="1"/>
  <c r="C31" i="3"/>
  <c r="C65" i="3" s="1"/>
  <c r="E31" i="3"/>
  <c r="E65" i="3" s="1"/>
  <c r="E21" i="3"/>
  <c r="B18" i="3"/>
  <c r="B31" i="2"/>
  <c r="C50" i="2"/>
  <c r="C51" i="2" s="1"/>
  <c r="C52" i="2" s="1"/>
  <c r="C58" i="2" s="1"/>
  <c r="C20" i="2"/>
  <c r="B50" i="2"/>
  <c r="B51" i="2" s="1"/>
  <c r="B52" i="2" s="1"/>
  <c r="B58" i="2" s="1"/>
  <c r="F50" i="2"/>
  <c r="F51" i="2" s="1"/>
  <c r="F52" i="2" s="1"/>
  <c r="E50" i="2"/>
  <c r="E51" i="2" s="1"/>
  <c r="E52" i="2" s="1"/>
  <c r="D20" i="2"/>
  <c r="D21" i="2" s="1"/>
  <c r="F20" i="2"/>
  <c r="F21" i="2" s="1"/>
  <c r="E20" i="2"/>
  <c r="E21" i="2" s="1"/>
  <c r="B19" i="2"/>
  <c r="B56" i="2"/>
  <c r="C57" i="2" s="1"/>
  <c r="D50" i="2"/>
  <c r="D51" i="2" s="1"/>
  <c r="D52" i="2" s="1"/>
  <c r="C52" i="3"/>
  <c r="C58" i="3" s="1"/>
  <c r="C31" i="2"/>
  <c r="C43" i="2" s="1"/>
  <c r="D44" i="2" s="1"/>
  <c r="C21" i="2"/>
  <c r="D36" i="3"/>
  <c r="D43" i="3"/>
  <c r="E44" i="3" s="1"/>
  <c r="D32" i="3"/>
  <c r="D33" i="3" s="1"/>
  <c r="D34" i="3" s="1"/>
  <c r="F36" i="2"/>
  <c r="F37" i="2" s="1"/>
  <c r="E65" i="2"/>
  <c r="E32" i="2"/>
  <c r="E33" i="2" s="1"/>
  <c r="E34" i="2" s="1"/>
  <c r="E36" i="2"/>
  <c r="E37" i="2" s="1"/>
  <c r="D36" i="2" l="1"/>
  <c r="D37" i="2" s="1"/>
  <c r="B65" i="3"/>
  <c r="B43" i="2"/>
  <c r="C44" i="2" s="1"/>
  <c r="F32" i="3"/>
  <c r="F33" i="3" s="1"/>
  <c r="F34" i="3" s="1"/>
  <c r="F43" i="3"/>
  <c r="G44" i="3" s="1"/>
  <c r="F36" i="3"/>
  <c r="F37" i="3" s="1"/>
  <c r="C36" i="3"/>
  <c r="D32" i="2"/>
  <c r="D33" i="2" s="1"/>
  <c r="D34" i="2" s="1"/>
  <c r="B32" i="2"/>
  <c r="C36" i="2"/>
  <c r="C37" i="2" s="1"/>
  <c r="C32" i="2"/>
  <c r="C65" i="2"/>
  <c r="D65" i="2"/>
  <c r="C32" i="3"/>
  <c r="C33" i="3" s="1"/>
  <c r="C34" i="3" s="1"/>
  <c r="B36" i="3"/>
  <c r="B37" i="3" s="1"/>
  <c r="B38" i="3" s="1"/>
  <c r="B39" i="3" s="1"/>
  <c r="B20" i="2"/>
  <c r="F32" i="2"/>
  <c r="F73" i="2" s="1"/>
  <c r="F58" i="2"/>
  <c r="F65" i="2"/>
  <c r="B65" i="2"/>
  <c r="B36" i="2"/>
  <c r="B37" i="2" s="1"/>
  <c r="B73" i="2" s="1"/>
  <c r="C43" i="3"/>
  <c r="D44" i="3" s="1"/>
  <c r="B20" i="3"/>
  <c r="E58" i="3"/>
  <c r="B32" i="3"/>
  <c r="B33" i="3" s="1"/>
  <c r="B34" i="3" s="1"/>
  <c r="B59" i="2"/>
  <c r="B60" i="2" s="1"/>
  <c r="E58" i="2"/>
  <c r="B59" i="3"/>
  <c r="B60" i="3" s="1"/>
  <c r="B61" i="3" s="1"/>
  <c r="C55" i="3" s="1"/>
  <c r="C59" i="3" s="1"/>
  <c r="C60" i="3" s="1"/>
  <c r="B43" i="3"/>
  <c r="B21" i="3"/>
  <c r="D58" i="2"/>
  <c r="E43" i="3"/>
  <c r="F44" i="3" s="1"/>
  <c r="E36" i="3"/>
  <c r="E37" i="3" s="1"/>
  <c r="E38" i="3" s="1"/>
  <c r="E39" i="3" s="1"/>
  <c r="E32" i="3"/>
  <c r="E33" i="3" s="1"/>
  <c r="E34" i="3" s="1"/>
  <c r="E66" i="3" s="1"/>
  <c r="B21" i="2"/>
  <c r="C37" i="3"/>
  <c r="C38" i="3" s="1"/>
  <c r="C39" i="3" s="1"/>
  <c r="D66" i="3"/>
  <c r="C44" i="3"/>
  <c r="D37" i="3"/>
  <c r="B33" i="2"/>
  <c r="B34" i="2" s="1"/>
  <c r="B66" i="2" s="1"/>
  <c r="C73" i="2"/>
  <c r="E38" i="2"/>
  <c r="E39" i="2" s="1"/>
  <c r="E45" i="2" s="1"/>
  <c r="E73" i="2"/>
  <c r="E66" i="2"/>
  <c r="F38" i="2"/>
  <c r="F39" i="2" s="1"/>
  <c r="F45" i="2" s="1"/>
  <c r="C33" i="2"/>
  <c r="C34" i="2" s="1"/>
  <c r="C66" i="2" s="1"/>
  <c r="F33" i="2"/>
  <c r="F34" i="2" s="1"/>
  <c r="C38" i="2" l="1"/>
  <c r="C39" i="2" s="1"/>
  <c r="C45" i="2" s="1"/>
  <c r="D38" i="2"/>
  <c r="D39" i="2" s="1"/>
  <c r="D45" i="2" s="1"/>
  <c r="D73" i="2"/>
  <c r="B28" i="3"/>
  <c r="C32" i="1"/>
  <c r="D32" i="1" s="1"/>
  <c r="C66" i="3"/>
  <c r="C73" i="3"/>
  <c r="C72" i="3"/>
  <c r="B38" i="2"/>
  <c r="B39" i="2" s="1"/>
  <c r="B45" i="2" s="1"/>
  <c r="B61" i="2"/>
  <c r="C55" i="2" s="1"/>
  <c r="C59" i="2" s="1"/>
  <c r="C60" i="2" s="1"/>
  <c r="B72" i="3"/>
  <c r="B66" i="3"/>
  <c r="E72" i="3"/>
  <c r="B28" i="2"/>
  <c r="B32" i="1"/>
  <c r="E73" i="3"/>
  <c r="E72" i="2"/>
  <c r="F72" i="2"/>
  <c r="F66" i="2"/>
  <c r="F73" i="3"/>
  <c r="F38" i="3"/>
  <c r="F39" i="3" s="1"/>
  <c r="F45" i="3" s="1"/>
  <c r="D38" i="3"/>
  <c r="D39" i="3" s="1"/>
  <c r="D72" i="3" s="1"/>
  <c r="C45" i="3"/>
  <c r="F66" i="3"/>
  <c r="E45" i="3"/>
  <c r="B45" i="3"/>
  <c r="B46" i="3" s="1"/>
  <c r="B73" i="3"/>
  <c r="D73" i="3"/>
  <c r="D66" i="2"/>
  <c r="D72" i="2" l="1"/>
  <c r="C72" i="2"/>
  <c r="B72" i="2"/>
  <c r="C61" i="2"/>
  <c r="D55" i="2" s="1"/>
  <c r="D59" i="2" s="1"/>
  <c r="D60" i="2" s="1"/>
  <c r="F72" i="3"/>
  <c r="D45" i="3"/>
  <c r="B47" i="3"/>
  <c r="B67" i="3" s="1"/>
  <c r="B68" i="3" s="1"/>
  <c r="C61" i="3"/>
  <c r="D55" i="3" s="1"/>
  <c r="D59" i="3" s="1"/>
  <c r="D60" i="3" s="1"/>
  <c r="B8" i="1"/>
  <c r="D61" i="2" l="1"/>
  <c r="E55" i="2" s="1"/>
  <c r="E59" i="2" s="1"/>
  <c r="E60" i="2" s="1"/>
  <c r="B48" i="3"/>
  <c r="C42" i="3" s="1"/>
  <c r="C46" i="3" s="1"/>
  <c r="C47" i="3" s="1"/>
  <c r="C67" i="3" s="1"/>
  <c r="C68" i="3" s="1"/>
  <c r="D61" i="3"/>
  <c r="E55" i="3" s="1"/>
  <c r="E59" i="3" s="1"/>
  <c r="E60" i="3" s="1"/>
  <c r="B69" i="3"/>
  <c r="B74" i="3" s="1"/>
  <c r="B70" i="3"/>
  <c r="B75" i="3" s="1"/>
  <c r="B79" i="3" s="1"/>
  <c r="E61" i="2" l="1"/>
  <c r="F55" i="2" s="1"/>
  <c r="F59" i="2" s="1"/>
  <c r="F60" i="2" s="1"/>
  <c r="B76" i="3"/>
  <c r="B78" i="3"/>
  <c r="C48" i="3"/>
  <c r="D42" i="3" s="1"/>
  <c r="D46" i="3" s="1"/>
  <c r="C70" i="3"/>
  <c r="C75" i="3" s="1"/>
  <c r="C79" i="3" s="1"/>
  <c r="C69" i="3"/>
  <c r="C74" i="3" s="1"/>
  <c r="E61" i="3"/>
  <c r="F55" i="3" s="1"/>
  <c r="F59" i="3" s="1"/>
  <c r="F60" i="3" s="1"/>
  <c r="F61" i="3" l="1"/>
  <c r="G55" i="3" s="1"/>
  <c r="G59" i="3" s="1"/>
  <c r="G60" i="3" s="1"/>
  <c r="D47" i="3"/>
  <c r="D67" i="3" s="1"/>
  <c r="D68" i="3" s="1"/>
  <c r="C78" i="3"/>
  <c r="C80" i="3" s="1"/>
  <c r="C76" i="3"/>
  <c r="B80" i="3"/>
  <c r="F61" i="2"/>
  <c r="G55" i="2" s="1"/>
  <c r="G59" i="2" s="1"/>
  <c r="G60" i="2" s="1"/>
  <c r="D48" i="3" l="1"/>
  <c r="E42" i="3" s="1"/>
  <c r="E46" i="3" s="1"/>
  <c r="E47" i="3" s="1"/>
  <c r="E67" i="3" s="1"/>
  <c r="E68" i="3" s="1"/>
  <c r="G61" i="3"/>
  <c r="H55" i="3" s="1"/>
  <c r="H59" i="3" s="1"/>
  <c r="H60" i="3" s="1"/>
  <c r="D69" i="3"/>
  <c r="D74" i="3" s="1"/>
  <c r="D70" i="3"/>
  <c r="D75" i="3" s="1"/>
  <c r="D79" i="3" s="1"/>
  <c r="H61" i="3" l="1"/>
  <c r="I55" i="3" s="1"/>
  <c r="I59" i="3" s="1"/>
  <c r="I60" i="3" s="1"/>
  <c r="D76" i="3"/>
  <c r="D78" i="3"/>
  <c r="E48" i="3"/>
  <c r="F42" i="3" s="1"/>
  <c r="F46" i="3" s="1"/>
  <c r="E70" i="3"/>
  <c r="E75" i="3" s="1"/>
  <c r="E79" i="3" s="1"/>
  <c r="E69" i="3"/>
  <c r="E74" i="3" s="1"/>
  <c r="G61" i="2"/>
  <c r="H55" i="2" s="1"/>
  <c r="H59" i="2" s="1"/>
  <c r="H60" i="2" s="1"/>
  <c r="E78" i="3" l="1"/>
  <c r="E80" i="3" s="1"/>
  <c r="E76" i="3"/>
  <c r="F47" i="3"/>
  <c r="F67" i="3" s="1"/>
  <c r="F68" i="3" s="1"/>
  <c r="D80" i="3"/>
  <c r="I61" i="3"/>
  <c r="J55" i="3" s="1"/>
  <c r="J59" i="3" s="1"/>
  <c r="J60" i="3" s="1"/>
  <c r="H61" i="2"/>
  <c r="I55" i="2" s="1"/>
  <c r="I59" i="2" s="1"/>
  <c r="I60" i="2" s="1"/>
  <c r="F48" i="3" l="1"/>
  <c r="G42" i="3" s="1"/>
  <c r="G46" i="3" s="1"/>
  <c r="G47" i="3" s="1"/>
  <c r="G67" i="3" s="1"/>
  <c r="G68" i="3" s="1"/>
  <c r="F69" i="3"/>
  <c r="F74" i="3" s="1"/>
  <c r="F70" i="3"/>
  <c r="F75" i="3" s="1"/>
  <c r="F79" i="3" s="1"/>
  <c r="I61" i="2"/>
  <c r="J55" i="2" s="1"/>
  <c r="J59" i="2" s="1"/>
  <c r="J60" i="2" s="1"/>
  <c r="G48" i="3" l="1"/>
  <c r="H42" i="3" s="1"/>
  <c r="H46" i="3" s="1"/>
  <c r="H47" i="3" s="1"/>
  <c r="H67" i="3" s="1"/>
  <c r="H68" i="3" s="1"/>
  <c r="G70" i="3"/>
  <c r="G75" i="3" s="1"/>
  <c r="G79" i="3" s="1"/>
  <c r="G69" i="3"/>
  <c r="G74" i="3" s="1"/>
  <c r="F76" i="3"/>
  <c r="F78" i="3"/>
  <c r="J61" i="3"/>
  <c r="K55" i="3" s="1"/>
  <c r="K59" i="3" s="1"/>
  <c r="K60" i="3" s="1"/>
  <c r="J61" i="2"/>
  <c r="K55" i="2" s="1"/>
  <c r="K59" i="2" s="1"/>
  <c r="K60" i="2" s="1"/>
  <c r="H48" i="3" l="1"/>
  <c r="I42" i="3" s="1"/>
  <c r="I46" i="3" s="1"/>
  <c r="F80" i="3"/>
  <c r="G78" i="3"/>
  <c r="G80" i="3" s="1"/>
  <c r="G76" i="3"/>
  <c r="I47" i="3"/>
  <c r="I67" i="3" s="1"/>
  <c r="I68" i="3" s="1"/>
  <c r="H69" i="3"/>
  <c r="H74" i="3" s="1"/>
  <c r="H70" i="3"/>
  <c r="H75" i="3" s="1"/>
  <c r="H79" i="3" s="1"/>
  <c r="K61" i="2"/>
  <c r="L55" i="2" s="1"/>
  <c r="L59" i="2" s="1"/>
  <c r="L60" i="2" s="1"/>
  <c r="I70" i="3" l="1"/>
  <c r="I75" i="3" s="1"/>
  <c r="I79" i="3" s="1"/>
  <c r="I69" i="3"/>
  <c r="I74" i="3" s="1"/>
  <c r="H76" i="3"/>
  <c r="H78" i="3"/>
  <c r="K61" i="3"/>
  <c r="L55" i="3" s="1"/>
  <c r="L59" i="3" s="1"/>
  <c r="L60" i="3" s="1"/>
  <c r="I48" i="3"/>
  <c r="J42" i="3" s="1"/>
  <c r="J46" i="3" s="1"/>
  <c r="J47" i="3" l="1"/>
  <c r="J67" i="3" s="1"/>
  <c r="J68" i="3" s="1"/>
  <c r="L61" i="3"/>
  <c r="M55" i="3" s="1"/>
  <c r="M59" i="3" s="1"/>
  <c r="M60" i="3" s="1"/>
  <c r="H80" i="3"/>
  <c r="I78" i="3"/>
  <c r="I80" i="3" s="1"/>
  <c r="I76" i="3"/>
  <c r="L61" i="2"/>
  <c r="M55" i="2" s="1"/>
  <c r="M59" i="2" s="1"/>
  <c r="M60" i="2" s="1"/>
  <c r="J48" i="3" l="1"/>
  <c r="K42" i="3" s="1"/>
  <c r="K46" i="3" s="1"/>
  <c r="K47" i="3" s="1"/>
  <c r="K67" i="3" s="1"/>
  <c r="K68" i="3" s="1"/>
  <c r="M61" i="3"/>
  <c r="N55" i="3" s="1"/>
  <c r="N59" i="3" s="1"/>
  <c r="N60" i="3" s="1"/>
  <c r="J69" i="3"/>
  <c r="J74" i="3" s="1"/>
  <c r="J70" i="3"/>
  <c r="J75" i="3" s="1"/>
  <c r="J79" i="3" s="1"/>
  <c r="M61" i="2"/>
  <c r="N55" i="2" s="1"/>
  <c r="N59" i="2" s="1"/>
  <c r="N60" i="2" s="1"/>
  <c r="N61" i="3" l="1"/>
  <c r="O55" i="3" s="1"/>
  <c r="O59" i="3" s="1"/>
  <c r="O60" i="3" s="1"/>
  <c r="J76" i="3"/>
  <c r="J78" i="3"/>
  <c r="K48" i="3"/>
  <c r="L42" i="3" s="1"/>
  <c r="L46" i="3" s="1"/>
  <c r="K70" i="3"/>
  <c r="K75" i="3" s="1"/>
  <c r="K79" i="3" s="1"/>
  <c r="K69" i="3"/>
  <c r="K74" i="3" s="1"/>
  <c r="N61" i="2"/>
  <c r="O55" i="2" s="1"/>
  <c r="O59" i="2" s="1"/>
  <c r="O60" i="2" s="1"/>
  <c r="K78" i="3" l="1"/>
  <c r="K80" i="3" s="1"/>
  <c r="K76" i="3"/>
  <c r="L47" i="3"/>
  <c r="L67" i="3" s="1"/>
  <c r="L68" i="3" s="1"/>
  <c r="J80" i="3"/>
  <c r="O61" i="3"/>
  <c r="P55" i="3" s="1"/>
  <c r="P59" i="3" s="1"/>
  <c r="P60" i="3" s="1"/>
  <c r="O61" i="2"/>
  <c r="P55" i="2" s="1"/>
  <c r="P59" i="2" s="1"/>
  <c r="P60" i="2" s="1"/>
  <c r="L48" i="3" l="1"/>
  <c r="M42" i="3" s="1"/>
  <c r="M46" i="3" s="1"/>
  <c r="L69" i="3"/>
  <c r="L74" i="3" s="1"/>
  <c r="L70" i="3"/>
  <c r="L75" i="3" s="1"/>
  <c r="L79" i="3" s="1"/>
  <c r="P61" i="3"/>
  <c r="B97" i="3" s="1"/>
  <c r="B101" i="3" s="1"/>
  <c r="B102" i="3" s="1"/>
  <c r="M47" i="3"/>
  <c r="M67" i="3" s="1"/>
  <c r="M68" i="3" s="1"/>
  <c r="M48" i="3" l="1"/>
  <c r="N42" i="3" s="1"/>
  <c r="N46" i="3" s="1"/>
  <c r="N47" i="3" s="1"/>
  <c r="N67" i="3" s="1"/>
  <c r="N68" i="3" s="1"/>
  <c r="B103" i="3"/>
  <c r="C97" i="3" s="1"/>
  <c r="C101" i="3" s="1"/>
  <c r="C102" i="3" s="1"/>
  <c r="M70" i="3"/>
  <c r="M75" i="3" s="1"/>
  <c r="M79" i="3" s="1"/>
  <c r="M69" i="3"/>
  <c r="M74" i="3" s="1"/>
  <c r="L76" i="3"/>
  <c r="L78" i="3"/>
  <c r="L80" i="3" s="1"/>
  <c r="P61" i="2"/>
  <c r="B97" i="2" s="1"/>
  <c r="B101" i="2" s="1"/>
  <c r="B102" i="2" s="1"/>
  <c r="N48" i="3" l="1"/>
  <c r="O42" i="3" s="1"/>
  <c r="O46" i="3" s="1"/>
  <c r="C103" i="3"/>
  <c r="D97" i="3" s="1"/>
  <c r="D101" i="3" s="1"/>
  <c r="D102" i="3" s="1"/>
  <c r="N69" i="3"/>
  <c r="N74" i="3" s="1"/>
  <c r="N70" i="3"/>
  <c r="N75" i="3" s="1"/>
  <c r="N79" i="3" s="1"/>
  <c r="O47" i="3"/>
  <c r="O67" i="3" s="1"/>
  <c r="O68" i="3" s="1"/>
  <c r="M78" i="3"/>
  <c r="M80" i="3" s="1"/>
  <c r="M76" i="3"/>
  <c r="B103" i="2"/>
  <c r="C97" i="2" s="1"/>
  <c r="C101" i="2" s="1"/>
  <c r="C102" i="2" s="1"/>
  <c r="N76" i="3" l="1"/>
  <c r="N78" i="3"/>
  <c r="N80" i="3" s="1"/>
  <c r="O48" i="3"/>
  <c r="P42" i="3" s="1"/>
  <c r="P46" i="3" s="1"/>
  <c r="O70" i="3"/>
  <c r="O75" i="3" s="1"/>
  <c r="O79" i="3" s="1"/>
  <c r="O69" i="3"/>
  <c r="O74" i="3" s="1"/>
  <c r="C103" i="2"/>
  <c r="D97" i="2" s="1"/>
  <c r="D101" i="2" s="1"/>
  <c r="D102" i="2" s="1"/>
  <c r="O78" i="3" l="1"/>
  <c r="O80" i="3" s="1"/>
  <c r="O76" i="3"/>
  <c r="P47" i="3"/>
  <c r="P67" i="3" s="1"/>
  <c r="P68" i="3" s="1"/>
  <c r="D103" i="3"/>
  <c r="E97" i="3" s="1"/>
  <c r="E101" i="3" s="1"/>
  <c r="E102" i="3" s="1"/>
  <c r="D103" i="2"/>
  <c r="E97" i="2" s="1"/>
  <c r="E101" i="2" s="1"/>
  <c r="E102" i="2" s="1"/>
  <c r="P48" i="3" l="1"/>
  <c r="B84" i="3" s="1"/>
  <c r="B88" i="3" s="1"/>
  <c r="P69" i="3"/>
  <c r="P74" i="3" s="1"/>
  <c r="P70" i="3"/>
  <c r="P75" i="3" s="1"/>
  <c r="P79" i="3" s="1"/>
  <c r="E103" i="3"/>
  <c r="F97" i="3" s="1"/>
  <c r="F101" i="3" s="1"/>
  <c r="F102" i="3" s="1"/>
  <c r="B89" i="3" l="1"/>
  <c r="B109" i="3" s="1"/>
  <c r="B110" i="3" s="1"/>
  <c r="P76" i="3"/>
  <c r="P78" i="3"/>
  <c r="E103" i="2"/>
  <c r="F97" i="2" s="1"/>
  <c r="F101" i="2" s="1"/>
  <c r="F102" i="2" s="1"/>
  <c r="B111" i="3" l="1"/>
  <c r="B116" i="3" s="1"/>
  <c r="B120" i="3" s="1"/>
  <c r="B112" i="3"/>
  <c r="B117" i="3" s="1"/>
  <c r="B121" i="3" s="1"/>
  <c r="B90" i="3"/>
  <c r="C84" i="3" s="1"/>
  <c r="C88" i="3" s="1"/>
  <c r="C89" i="3" s="1"/>
  <c r="P80" i="3"/>
  <c r="C109" i="3"/>
  <c r="C110" i="3" s="1"/>
  <c r="F103" i="3"/>
  <c r="G97" i="3" s="1"/>
  <c r="G101" i="3" s="1"/>
  <c r="G102" i="3" s="1"/>
  <c r="F103" i="2"/>
  <c r="G97" i="2" s="1"/>
  <c r="G101" i="2" s="1"/>
  <c r="G102" i="2" s="1"/>
  <c r="B118" i="3" l="1"/>
  <c r="B122" i="3"/>
  <c r="C90" i="3"/>
  <c r="D84" i="3" s="1"/>
  <c r="D88" i="3" s="1"/>
  <c r="D89" i="3" s="1"/>
  <c r="G103" i="3"/>
  <c r="H97" i="3" s="1"/>
  <c r="H101" i="3" s="1"/>
  <c r="H102" i="3" s="1"/>
  <c r="C111" i="3"/>
  <c r="C116" i="3" s="1"/>
  <c r="C112" i="3"/>
  <c r="C117" i="3" s="1"/>
  <c r="C121" i="3" s="1"/>
  <c r="G103" i="2"/>
  <c r="H97" i="2" s="1"/>
  <c r="H101" i="2" s="1"/>
  <c r="H102" i="2" s="1"/>
  <c r="D109" i="3" l="1"/>
  <c r="D110" i="3" s="1"/>
  <c r="C118" i="3"/>
  <c r="C120" i="3"/>
  <c r="H103" i="2"/>
  <c r="I97" i="2" s="1"/>
  <c r="I101" i="2" s="1"/>
  <c r="I102" i="2" s="1"/>
  <c r="C122" i="3" l="1"/>
  <c r="D111" i="3"/>
  <c r="D116" i="3" s="1"/>
  <c r="D120" i="3" s="1"/>
  <c r="D112" i="3"/>
  <c r="D117" i="3" s="1"/>
  <c r="D121" i="3" s="1"/>
  <c r="D90" i="3"/>
  <c r="E84" i="3" s="1"/>
  <c r="E88" i="3" s="1"/>
  <c r="H103" i="3"/>
  <c r="I97" i="3" s="1"/>
  <c r="I101" i="3" s="1"/>
  <c r="I102" i="3" s="1"/>
  <c r="I103" i="2"/>
  <c r="J97" i="2" s="1"/>
  <c r="J101" i="2" s="1"/>
  <c r="J102" i="2" s="1"/>
  <c r="E89" i="3" l="1"/>
  <c r="E109" i="3" s="1"/>
  <c r="E110" i="3" s="1"/>
  <c r="E112" i="3" s="1"/>
  <c r="E117" i="3" s="1"/>
  <c r="E121" i="3" s="1"/>
  <c r="D122" i="3"/>
  <c r="D118" i="3"/>
  <c r="I103" i="3"/>
  <c r="J97" i="3" s="1"/>
  <c r="J101" i="3" s="1"/>
  <c r="J102" i="3" s="1"/>
  <c r="J103" i="2"/>
  <c r="K97" i="2" s="1"/>
  <c r="K101" i="2" s="1"/>
  <c r="K102" i="2" s="1"/>
  <c r="E90" i="3" l="1"/>
  <c r="F84" i="3" s="1"/>
  <c r="F88" i="3" s="1"/>
  <c r="F89" i="3" s="1"/>
  <c r="F109" i="3" s="1"/>
  <c r="F110" i="3" s="1"/>
  <c r="E111" i="3"/>
  <c r="E116" i="3" s="1"/>
  <c r="E118" i="3" s="1"/>
  <c r="K103" i="2"/>
  <c r="E120" i="3" l="1"/>
  <c r="E122" i="3" s="1"/>
  <c r="F111" i="3"/>
  <c r="F116" i="3" s="1"/>
  <c r="F120" i="3" s="1"/>
  <c r="F112" i="3"/>
  <c r="F117" i="3" s="1"/>
  <c r="F121" i="3" s="1"/>
  <c r="F90" i="3"/>
  <c r="G84" i="3" s="1"/>
  <c r="G88" i="3" s="1"/>
  <c r="J103" i="3"/>
  <c r="K97" i="3" s="1"/>
  <c r="K101" i="3" s="1"/>
  <c r="K102" i="3" s="1"/>
  <c r="G89" i="3" l="1"/>
  <c r="G109" i="3" s="1"/>
  <c r="G110" i="3" s="1"/>
  <c r="F122" i="3"/>
  <c r="F118" i="3"/>
  <c r="K103" i="3"/>
  <c r="G112" i="3" l="1"/>
  <c r="G117" i="3" s="1"/>
  <c r="G121" i="3" s="1"/>
  <c r="G111" i="3"/>
  <c r="G116" i="3" s="1"/>
  <c r="G120" i="3" s="1"/>
  <c r="G90" i="3"/>
  <c r="H84" i="3" s="1"/>
  <c r="H88" i="3" s="1"/>
  <c r="H89" i="3" s="1"/>
  <c r="H109" i="3" s="1"/>
  <c r="H110" i="3" s="1"/>
  <c r="G122" i="3" l="1"/>
  <c r="G118" i="3"/>
  <c r="H90" i="3"/>
  <c r="I84" i="3" s="1"/>
  <c r="I88" i="3" s="1"/>
  <c r="I89" i="3" s="1"/>
  <c r="I109" i="3" s="1"/>
  <c r="I110" i="3" s="1"/>
  <c r="H111" i="3"/>
  <c r="H116" i="3" s="1"/>
  <c r="H112" i="3"/>
  <c r="H117" i="3" s="1"/>
  <c r="H121" i="3" s="1"/>
  <c r="H120" i="3"/>
  <c r="H118" i="3" l="1"/>
  <c r="H122" i="3"/>
  <c r="I90" i="3"/>
  <c r="J84" i="3" s="1"/>
  <c r="J88" i="3" s="1"/>
  <c r="J89" i="3" s="1"/>
  <c r="I111" i="3"/>
  <c r="I116" i="3" s="1"/>
  <c r="I112" i="3"/>
  <c r="I117" i="3" s="1"/>
  <c r="I121" i="3" s="1"/>
  <c r="J109" i="3" l="1"/>
  <c r="J110" i="3" s="1"/>
  <c r="I118" i="3"/>
  <c r="I120" i="3"/>
  <c r="I122" i="3" s="1"/>
  <c r="J90" i="3" l="1"/>
  <c r="K84" i="3" s="1"/>
  <c r="K88" i="3" s="1"/>
  <c r="K89" i="3" s="1"/>
  <c r="J111" i="3"/>
  <c r="J116" i="3" s="1"/>
  <c r="J120" i="3" s="1"/>
  <c r="J112" i="3"/>
  <c r="J117" i="3" s="1"/>
  <c r="J121" i="3" s="1"/>
  <c r="K109" i="3"/>
  <c r="K110" i="3" s="1"/>
  <c r="J118" i="3" l="1"/>
  <c r="J122" i="3"/>
  <c r="K90" i="3"/>
  <c r="K111" i="3"/>
  <c r="K116" i="3" s="1"/>
  <c r="K112" i="3"/>
  <c r="K117" i="3" s="1"/>
  <c r="K121" i="3" s="1"/>
  <c r="B25" i="3" s="1"/>
  <c r="C25" i="3" l="1"/>
  <c r="C30" i="1" s="1"/>
  <c r="C25" i="1"/>
  <c r="K118" i="3"/>
  <c r="K120" i="3"/>
  <c r="B24" i="3" s="1"/>
  <c r="K122" i="3" l="1"/>
  <c r="B26" i="3" s="1"/>
  <c r="C24" i="3" l="1"/>
  <c r="C29" i="1" s="1"/>
  <c r="C24" i="1"/>
  <c r="C26" i="3"/>
  <c r="C31" i="1" s="1"/>
  <c r="C26" i="1"/>
  <c r="B46" i="2" l="1"/>
  <c r="B47" i="2" l="1"/>
  <c r="B48" i="2" l="1"/>
  <c r="C42" i="2" s="1"/>
  <c r="C46" i="2" s="1"/>
  <c r="C47" i="2" s="1"/>
  <c r="B67" i="2"/>
  <c r="B68" i="2" s="1"/>
  <c r="B69" i="2" l="1"/>
  <c r="B74" i="2" s="1"/>
  <c r="B70" i="2"/>
  <c r="B75" i="2" s="1"/>
  <c r="B79" i="2" s="1"/>
  <c r="C48" i="2"/>
  <c r="D42" i="2" s="1"/>
  <c r="D46" i="2" s="1"/>
  <c r="D47" i="2" s="1"/>
  <c r="C67" i="2"/>
  <c r="C68" i="2" s="1"/>
  <c r="C69" i="2" l="1"/>
  <c r="C74" i="2" s="1"/>
  <c r="C70" i="2"/>
  <c r="C75" i="2" s="1"/>
  <c r="C79" i="2" s="1"/>
  <c r="D48" i="2"/>
  <c r="E42" i="2" s="1"/>
  <c r="E46" i="2" s="1"/>
  <c r="E47" i="2" s="1"/>
  <c r="D67" i="2"/>
  <c r="D68" i="2" s="1"/>
  <c r="B76" i="2"/>
  <c r="B78" i="2"/>
  <c r="E48" i="2" l="1"/>
  <c r="F42" i="2" s="1"/>
  <c r="F46" i="2" s="1"/>
  <c r="F47" i="2" s="1"/>
  <c r="E67" i="2"/>
  <c r="E68" i="2" s="1"/>
  <c r="C78" i="2"/>
  <c r="C80" i="2" s="1"/>
  <c r="C76" i="2"/>
  <c r="B80" i="2"/>
  <c r="D70" i="2"/>
  <c r="D75" i="2" s="1"/>
  <c r="D79" i="2" s="1"/>
  <c r="D69" i="2"/>
  <c r="D74" i="2" s="1"/>
  <c r="F48" i="2" l="1"/>
  <c r="G42" i="2" s="1"/>
  <c r="G46" i="2" s="1"/>
  <c r="G47" i="2" s="1"/>
  <c r="F67" i="2"/>
  <c r="F68" i="2" s="1"/>
  <c r="D76" i="2"/>
  <c r="D78" i="2"/>
  <c r="D80" i="2" s="1"/>
  <c r="E70" i="2"/>
  <c r="E75" i="2" s="1"/>
  <c r="E79" i="2" s="1"/>
  <c r="E69" i="2"/>
  <c r="E74" i="2" s="1"/>
  <c r="G48" i="2" l="1"/>
  <c r="H42" i="2" s="1"/>
  <c r="H46" i="2" s="1"/>
  <c r="H47" i="2" s="1"/>
  <c r="G67" i="2"/>
  <c r="G68" i="2" s="1"/>
  <c r="E78" i="2"/>
  <c r="E80" i="2" s="1"/>
  <c r="E76" i="2"/>
  <c r="F69" i="2"/>
  <c r="F74" i="2" s="1"/>
  <c r="F70" i="2"/>
  <c r="F75" i="2" s="1"/>
  <c r="F79" i="2" s="1"/>
  <c r="H48" i="2" l="1"/>
  <c r="I42" i="2" s="1"/>
  <c r="I46" i="2" s="1"/>
  <c r="I47" i="2" s="1"/>
  <c r="H67" i="2"/>
  <c r="H68" i="2" s="1"/>
  <c r="G70" i="2"/>
  <c r="G75" i="2" s="1"/>
  <c r="G79" i="2" s="1"/>
  <c r="G69" i="2"/>
  <c r="G74" i="2" s="1"/>
  <c r="F78" i="2"/>
  <c r="F76" i="2"/>
  <c r="G76" i="2" l="1"/>
  <c r="G78" i="2"/>
  <c r="G80" i="2" s="1"/>
  <c r="H70" i="2"/>
  <c r="H75" i="2" s="1"/>
  <c r="H79" i="2" s="1"/>
  <c r="H69" i="2"/>
  <c r="H74" i="2" s="1"/>
  <c r="I48" i="2"/>
  <c r="J42" i="2" s="1"/>
  <c r="J46" i="2" s="1"/>
  <c r="J47" i="2" s="1"/>
  <c r="I67" i="2"/>
  <c r="I68" i="2" s="1"/>
  <c r="F80" i="2"/>
  <c r="I69" i="2" l="1"/>
  <c r="I74" i="2" s="1"/>
  <c r="I70" i="2"/>
  <c r="I75" i="2" s="1"/>
  <c r="I79" i="2" s="1"/>
  <c r="H76" i="2"/>
  <c r="H78" i="2"/>
  <c r="J48" i="2"/>
  <c r="K42" i="2" s="1"/>
  <c r="K46" i="2" s="1"/>
  <c r="K47" i="2" s="1"/>
  <c r="J67" i="2"/>
  <c r="J68" i="2" s="1"/>
  <c r="J69" i="2" l="1"/>
  <c r="J74" i="2" s="1"/>
  <c r="J70" i="2"/>
  <c r="J75" i="2" s="1"/>
  <c r="J79" i="2" s="1"/>
  <c r="H80" i="2"/>
  <c r="K48" i="2"/>
  <c r="L42" i="2" s="1"/>
  <c r="L46" i="2" s="1"/>
  <c r="K67" i="2"/>
  <c r="K68" i="2" s="1"/>
  <c r="I78" i="2"/>
  <c r="I80" i="2" s="1"/>
  <c r="I76" i="2"/>
  <c r="L47" i="2"/>
  <c r="L48" i="2" l="1"/>
  <c r="M42" i="2" s="1"/>
  <c r="M46" i="2" s="1"/>
  <c r="M47" i="2" s="1"/>
  <c r="L67" i="2"/>
  <c r="L68" i="2" s="1"/>
  <c r="J76" i="2"/>
  <c r="J78" i="2"/>
  <c r="J80" i="2" s="1"/>
  <c r="K70" i="2"/>
  <c r="K75" i="2" s="1"/>
  <c r="K79" i="2" s="1"/>
  <c r="K69" i="2"/>
  <c r="K74" i="2" s="1"/>
  <c r="K76" i="2" l="1"/>
  <c r="K78" i="2"/>
  <c r="K80" i="2" s="1"/>
  <c r="L69" i="2"/>
  <c r="L74" i="2" s="1"/>
  <c r="L70" i="2"/>
  <c r="L75" i="2" s="1"/>
  <c r="L79" i="2" s="1"/>
  <c r="M48" i="2"/>
  <c r="N42" i="2" s="1"/>
  <c r="N46" i="2" s="1"/>
  <c r="N47" i="2" s="1"/>
  <c r="M67" i="2"/>
  <c r="M68" i="2" s="1"/>
  <c r="M70" i="2" l="1"/>
  <c r="M75" i="2" s="1"/>
  <c r="M79" i="2" s="1"/>
  <c r="M69" i="2"/>
  <c r="M74" i="2" s="1"/>
  <c r="N48" i="2"/>
  <c r="O42" i="2" s="1"/>
  <c r="O46" i="2" s="1"/>
  <c r="O47" i="2" s="1"/>
  <c r="N67" i="2"/>
  <c r="N68" i="2" s="1"/>
  <c r="L76" i="2"/>
  <c r="L78" i="2"/>
  <c r="L80" i="2" s="1"/>
  <c r="N69" i="2" l="1"/>
  <c r="N74" i="2" s="1"/>
  <c r="N70" i="2"/>
  <c r="N75" i="2" s="1"/>
  <c r="N79" i="2" s="1"/>
  <c r="M76" i="2"/>
  <c r="M78" i="2"/>
  <c r="M80" i="2" s="1"/>
  <c r="O48" i="2"/>
  <c r="P42" i="2" s="1"/>
  <c r="P46" i="2" s="1"/>
  <c r="P47" i="2" s="1"/>
  <c r="O67" i="2"/>
  <c r="O68" i="2" s="1"/>
  <c r="O69" i="2" l="1"/>
  <c r="O74" i="2" s="1"/>
  <c r="O70" i="2"/>
  <c r="O75" i="2" s="1"/>
  <c r="O79" i="2" s="1"/>
  <c r="P48" i="2"/>
  <c r="B84" i="2" s="1"/>
  <c r="B88" i="2" s="1"/>
  <c r="B89" i="2" s="1"/>
  <c r="P67" i="2"/>
  <c r="P68" i="2" s="1"/>
  <c r="N78" i="2"/>
  <c r="N80" i="2" s="1"/>
  <c r="N76" i="2"/>
  <c r="P69" i="2" l="1"/>
  <c r="P74" i="2" s="1"/>
  <c r="P70" i="2"/>
  <c r="P75" i="2" s="1"/>
  <c r="P79" i="2" s="1"/>
  <c r="B90" i="2"/>
  <c r="C84" i="2" s="1"/>
  <c r="C88" i="2" s="1"/>
  <c r="C89" i="2" s="1"/>
  <c r="B109" i="2"/>
  <c r="B110" i="2" s="1"/>
  <c r="O76" i="2"/>
  <c r="O78" i="2"/>
  <c r="O80" i="2" s="1"/>
  <c r="B112" i="2" l="1"/>
  <c r="B117" i="2" s="1"/>
  <c r="B121" i="2" s="1"/>
  <c r="B111" i="2"/>
  <c r="B116" i="2" s="1"/>
  <c r="C90" i="2"/>
  <c r="D84" i="2" s="1"/>
  <c r="D88" i="2" s="1"/>
  <c r="D89" i="2" s="1"/>
  <c r="C109" i="2"/>
  <c r="C110" i="2" s="1"/>
  <c r="P78" i="2"/>
  <c r="P76" i="2"/>
  <c r="P80" i="2" l="1"/>
  <c r="C111" i="2"/>
  <c r="C116" i="2" s="1"/>
  <c r="C112" i="2"/>
  <c r="C117" i="2" s="1"/>
  <c r="C121" i="2" s="1"/>
  <c r="B118" i="2"/>
  <c r="B120" i="2"/>
  <c r="B122" i="2" s="1"/>
  <c r="D90" i="2"/>
  <c r="E84" i="2" s="1"/>
  <c r="E88" i="2" s="1"/>
  <c r="E89" i="2" s="1"/>
  <c r="D109" i="2"/>
  <c r="D110" i="2" s="1"/>
  <c r="D112" i="2" l="1"/>
  <c r="D117" i="2" s="1"/>
  <c r="D121" i="2" s="1"/>
  <c r="D111" i="2"/>
  <c r="D116" i="2" s="1"/>
  <c r="E90" i="2"/>
  <c r="F84" i="2" s="1"/>
  <c r="F88" i="2" s="1"/>
  <c r="F89" i="2" s="1"/>
  <c r="E109" i="2"/>
  <c r="E110" i="2" s="1"/>
  <c r="C118" i="2"/>
  <c r="C120" i="2"/>
  <c r="C122" i="2" s="1"/>
  <c r="E112" i="2" l="1"/>
  <c r="E117" i="2" s="1"/>
  <c r="E121" i="2" s="1"/>
  <c r="E111" i="2"/>
  <c r="E116" i="2" s="1"/>
  <c r="D118" i="2"/>
  <c r="D120" i="2"/>
  <c r="D122" i="2" s="1"/>
  <c r="F90" i="2"/>
  <c r="G84" i="2" s="1"/>
  <c r="G88" i="2" s="1"/>
  <c r="G89" i="2" s="1"/>
  <c r="F109" i="2"/>
  <c r="F110" i="2" s="1"/>
  <c r="F111" i="2" l="1"/>
  <c r="F116" i="2" s="1"/>
  <c r="F112" i="2"/>
  <c r="F117" i="2" s="1"/>
  <c r="F121" i="2" s="1"/>
  <c r="E118" i="2"/>
  <c r="E120" i="2"/>
  <c r="E122" i="2" s="1"/>
  <c r="G90" i="2"/>
  <c r="H84" i="2" s="1"/>
  <c r="H88" i="2" s="1"/>
  <c r="H89" i="2" s="1"/>
  <c r="G109" i="2"/>
  <c r="G110" i="2" s="1"/>
  <c r="G111" i="2" l="1"/>
  <c r="G116" i="2" s="1"/>
  <c r="G112" i="2"/>
  <c r="G117" i="2" s="1"/>
  <c r="G121" i="2" s="1"/>
  <c r="H90" i="2"/>
  <c r="I84" i="2" s="1"/>
  <c r="I88" i="2" s="1"/>
  <c r="I89" i="2" s="1"/>
  <c r="H109" i="2"/>
  <c r="H110" i="2" s="1"/>
  <c r="F120" i="2"/>
  <c r="F122" i="2" s="1"/>
  <c r="F118" i="2"/>
  <c r="H112" i="2" l="1"/>
  <c r="H117" i="2" s="1"/>
  <c r="H121" i="2" s="1"/>
  <c r="H111" i="2"/>
  <c r="H116" i="2" s="1"/>
  <c r="I90" i="2"/>
  <c r="J84" i="2" s="1"/>
  <c r="J88" i="2" s="1"/>
  <c r="J89" i="2" s="1"/>
  <c r="I109" i="2"/>
  <c r="I110" i="2" s="1"/>
  <c r="G120" i="2"/>
  <c r="G122" i="2" s="1"/>
  <c r="G118" i="2"/>
  <c r="I111" i="2" l="1"/>
  <c r="I116" i="2" s="1"/>
  <c r="I112" i="2"/>
  <c r="I117" i="2" s="1"/>
  <c r="I121" i="2" s="1"/>
  <c r="H120" i="2"/>
  <c r="H122" i="2" s="1"/>
  <c r="H118" i="2"/>
  <c r="J90" i="2"/>
  <c r="K84" i="2" s="1"/>
  <c r="K88" i="2" s="1"/>
  <c r="K89" i="2" s="1"/>
  <c r="J109" i="2"/>
  <c r="J110" i="2" s="1"/>
  <c r="J112" i="2" l="1"/>
  <c r="J117" i="2" s="1"/>
  <c r="J121" i="2" s="1"/>
  <c r="J111" i="2"/>
  <c r="J116" i="2" s="1"/>
  <c r="K90" i="2"/>
  <c r="K109" i="2"/>
  <c r="K110" i="2" s="1"/>
  <c r="I118" i="2"/>
  <c r="I120" i="2"/>
  <c r="I122" i="2" s="1"/>
  <c r="K111" i="2" l="1"/>
  <c r="K116" i="2" s="1"/>
  <c r="K112" i="2"/>
  <c r="K117" i="2" s="1"/>
  <c r="K121" i="2" s="1"/>
  <c r="B25" i="2" s="1"/>
  <c r="J118" i="2"/>
  <c r="J120" i="2"/>
  <c r="J122" i="2" s="1"/>
  <c r="C25" i="2" l="1"/>
  <c r="B30" i="1" s="1"/>
  <c r="B25" i="1"/>
  <c r="K120" i="2"/>
  <c r="B24" i="2" s="1"/>
  <c r="K118" i="2"/>
  <c r="D30" i="1" l="1"/>
  <c r="D25" i="1"/>
  <c r="K122" i="2"/>
  <c r="B26" i="2" s="1"/>
  <c r="C24" i="2" l="1"/>
  <c r="B29" i="1" s="1"/>
  <c r="B24" i="1"/>
  <c r="C26" i="2"/>
  <c r="B31" i="1" s="1"/>
  <c r="B26" i="1"/>
  <c r="D31" i="1" l="1"/>
  <c r="D26" i="1"/>
  <c r="D24" i="1"/>
  <c r="D29" i="1"/>
</calcChain>
</file>

<file path=xl/sharedStrings.xml><?xml version="1.0" encoding="utf-8"?>
<sst xmlns="http://schemas.openxmlformats.org/spreadsheetml/2006/main" count="297" uniqueCount="82">
  <si>
    <t>Heritage Simulations</t>
  </si>
  <si>
    <t>Parameters</t>
  </si>
  <si>
    <t>Total</t>
  </si>
  <si>
    <t>CCA</t>
  </si>
  <si>
    <t>Status Quo</t>
  </si>
  <si>
    <t>Discount rate</t>
  </si>
  <si>
    <t>Federal Tax Rate</t>
  </si>
  <si>
    <t>Provincial Tax Rate</t>
  </si>
  <si>
    <t>Simulation</t>
  </si>
  <si>
    <t>Opening Balance</t>
  </si>
  <si>
    <t>UCC before Claim</t>
  </si>
  <si>
    <t>Claim</t>
  </si>
  <si>
    <t>Less Assistance (Credits, Grants)</t>
  </si>
  <si>
    <t>Closing Balance</t>
  </si>
  <si>
    <t>Impact on Taxable Income</t>
  </si>
  <si>
    <t>Deductible Expense</t>
  </si>
  <si>
    <t>Restoration Repairs Deductible</t>
  </si>
  <si>
    <t>Revenue Impact (PDV)</t>
  </si>
  <si>
    <t>Federal</t>
  </si>
  <si>
    <t xml:space="preserve">Provincial </t>
  </si>
  <si>
    <t xml:space="preserve">Total </t>
  </si>
  <si>
    <t>Half Additions - current</t>
  </si>
  <si>
    <t>Half Additions - previous</t>
  </si>
  <si>
    <t>Calculations - base case</t>
  </si>
  <si>
    <t>CCA -Restoration</t>
  </si>
  <si>
    <t>ITC - Provincial - Restoration</t>
  </si>
  <si>
    <t>ITC - Federal - Betterment</t>
  </si>
  <si>
    <t>ITC - Provincial - Betterment</t>
  </si>
  <si>
    <t>ITC Federal - Restoration</t>
  </si>
  <si>
    <t>CCA -Betterment</t>
  </si>
  <si>
    <t>Project Costs</t>
  </si>
  <si>
    <t>Restoration Expense</t>
  </si>
  <si>
    <t>Capital Costs - Betterment</t>
  </si>
  <si>
    <t xml:space="preserve">Costs of Restoration </t>
  </si>
  <si>
    <t>Restoration Capital</t>
  </si>
  <si>
    <t>Base for Federal ITC</t>
  </si>
  <si>
    <t>Less Assistance</t>
  </si>
  <si>
    <t>Federal tax shield</t>
  </si>
  <si>
    <t>Provincial tax shield</t>
  </si>
  <si>
    <t>ITC - Federal</t>
  </si>
  <si>
    <t>ITC - Provincial</t>
  </si>
  <si>
    <t>Total Federal</t>
  </si>
  <si>
    <t>Total Provincial</t>
  </si>
  <si>
    <t>Taxable Income</t>
  </si>
  <si>
    <t>Total Federal PDV</t>
  </si>
  <si>
    <t>Total Provincial PDV</t>
  </si>
  <si>
    <t>Total PDV</t>
  </si>
  <si>
    <t>Half Additions - current yr</t>
  </si>
  <si>
    <t>Half Additions - previous yr</t>
  </si>
  <si>
    <t>Total Federal Impact</t>
  </si>
  <si>
    <t>Total Provincial Impact</t>
  </si>
  <si>
    <t xml:space="preserve">PDV of Investment Project </t>
  </si>
  <si>
    <t>PDV</t>
  </si>
  <si>
    <t>% of Investment</t>
  </si>
  <si>
    <t>Base Case</t>
  </si>
  <si>
    <t>Difference</t>
  </si>
  <si>
    <t>Revenue Impact (% of Project Costs)</t>
  </si>
  <si>
    <t>Calculations - Simulation</t>
  </si>
  <si>
    <t>Summary of Results</t>
  </si>
  <si>
    <t>Alternate Capital Scenarios</t>
  </si>
  <si>
    <t>PDV of Project</t>
  </si>
  <si>
    <t>Alberta</t>
  </si>
  <si>
    <t>Ontario</t>
  </si>
  <si>
    <t>Scenarios</t>
  </si>
  <si>
    <t>CCA - Betterment</t>
  </si>
  <si>
    <t>Assumptions</t>
  </si>
  <si>
    <t>Costs of Restoration</t>
  </si>
  <si>
    <t xml:space="preserve">CCA - Restoration </t>
  </si>
  <si>
    <t>% Restoration Costs Capitalized</t>
  </si>
  <si>
    <t>Non-refundable Federal ITC for Restoration</t>
  </si>
  <si>
    <t xml:space="preserve">Non-refundable Fed + Prov ITC for Restoration </t>
  </si>
  <si>
    <t>Non-refundable Fed + Prov ITC for Restoration and Betterment</t>
  </si>
  <si>
    <t xml:space="preserve">Higher CCA Rate for Restoration </t>
  </si>
  <si>
    <t>Higher CCA Rate for Restoration and Betterment</t>
  </si>
  <si>
    <t>CCA -Restoration (Yrs 16 - 25)</t>
  </si>
  <si>
    <t>CCA -Betterment (Yrs 16-25)</t>
  </si>
  <si>
    <t>Impact on Taxable Income (Yrs 16-25)</t>
  </si>
  <si>
    <t>CCA -Restoration (Yrs 16-25)</t>
  </si>
  <si>
    <t>Difference from Base</t>
  </si>
  <si>
    <t>Impact</t>
  </si>
  <si>
    <t xml:space="preserve">Higher CCA Rate + Fed / Prov ITC  for Restoration </t>
  </si>
  <si>
    <t>Heritage Financial Measures Simulator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</si>
</sst>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_-* #,##0_-;\-* #,##0_-;_-* &quot;-&quot;?_-;_-@_-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1" applyNumberFormat="1" applyFont="1"/>
    <xf numFmtId="0" fontId="0" fillId="0" borderId="0" xfId="0" applyFont="1"/>
    <xf numFmtId="0" fontId="4" fillId="0" borderId="0" xfId="0" applyFon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/>
    <xf numFmtId="165" fontId="0" fillId="0" borderId="0" xfId="0" applyNumberFormat="1"/>
    <xf numFmtId="167" fontId="0" fillId="0" borderId="0" xfId="2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9" fontId="5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5" fontId="5" fillId="0" borderId="0" xfId="1" applyNumberFormat="1" applyFont="1"/>
    <xf numFmtId="165" fontId="5" fillId="0" borderId="0" xfId="0" applyNumberFormat="1" applyFont="1"/>
    <xf numFmtId="0" fontId="5" fillId="0" borderId="0" xfId="0" applyFont="1" applyAlignment="1">
      <alignment wrapText="1"/>
    </xf>
    <xf numFmtId="167" fontId="5" fillId="0" borderId="0" xfId="2" applyNumberFormat="1" applyFont="1"/>
    <xf numFmtId="0" fontId="3" fillId="0" borderId="0" xfId="0" applyFont="1" applyAlignment="1">
      <alignment wrapText="1"/>
    </xf>
    <xf numFmtId="10" fontId="0" fillId="0" borderId="0" xfId="2" applyNumberFormat="1" applyFont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0" xfId="2" applyNumberFormat="1" applyFont="1" applyAlignment="1">
      <alignment horizontal="center"/>
    </xf>
    <xf numFmtId="9" fontId="7" fillId="0" borderId="0" xfId="2" applyFont="1" applyAlignment="1">
      <alignment horizontal="center"/>
    </xf>
    <xf numFmtId="9" fontId="7" fillId="0" borderId="0" xfId="1" applyNumberFormat="1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7" fillId="0" borderId="0" xfId="1" applyNumberFormat="1" applyFont="1"/>
    <xf numFmtId="167" fontId="7" fillId="0" borderId="0" xfId="2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7" fontId="7" fillId="0" borderId="0" xfId="2" applyNumberFormat="1" applyFont="1"/>
    <xf numFmtId="0" fontId="3" fillId="0" borderId="0" xfId="0" applyFont="1" applyAlignment="1">
      <alignment horizontal="center"/>
    </xf>
    <xf numFmtId="0" fontId="7" fillId="0" borderId="0" xfId="0" applyFont="1" applyBorder="1"/>
    <xf numFmtId="165" fontId="7" fillId="0" borderId="0" xfId="1" applyNumberFormat="1" applyFont="1" applyBorder="1" applyAlignment="1">
      <alignment horizontal="center"/>
    </xf>
    <xf numFmtId="165" fontId="7" fillId="0" borderId="0" xfId="1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5" fontId="7" fillId="0" borderId="0" xfId="0" applyNumberFormat="1" applyFont="1"/>
    <xf numFmtId="9" fontId="7" fillId="0" borderId="0" xfId="2" applyNumberFormat="1" applyFont="1" applyBorder="1" applyAlignment="1">
      <alignment horizontal="center"/>
    </xf>
    <xf numFmtId="9" fontId="7" fillId="0" borderId="0" xfId="2" applyFont="1" applyBorder="1" applyAlignment="1">
      <alignment horizontal="center"/>
    </xf>
    <xf numFmtId="9" fontId="7" fillId="0" borderId="0" xfId="1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9" fontId="7" fillId="0" borderId="0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7" fillId="0" borderId="0" xfId="2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9" fontId="6" fillId="0" borderId="0" xfId="0" applyNumberFormat="1" applyFont="1" applyBorder="1" applyAlignment="1">
      <alignment horizontal="center"/>
    </xf>
    <xf numFmtId="167" fontId="7" fillId="0" borderId="0" xfId="2" applyNumberFormat="1" applyFont="1" applyBorder="1" applyAlignment="1">
      <alignment horizontal="right"/>
    </xf>
    <xf numFmtId="165" fontId="7" fillId="0" borderId="0" xfId="0" applyNumberFormat="1" applyFont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4"/>
  <sheetViews>
    <sheetView tabSelected="1" zoomScaleNormal="100" workbookViewId="0">
      <selection activeCell="C21" sqref="C21"/>
    </sheetView>
  </sheetViews>
  <sheetFormatPr defaultRowHeight="15" x14ac:dyDescent="0.25"/>
  <cols>
    <col min="1" max="1" width="45" customWidth="1"/>
    <col min="2" max="2" width="15.7109375" style="2" customWidth="1"/>
    <col min="3" max="3" width="16.42578125" customWidth="1"/>
    <col min="4" max="4" width="13.42578125" customWidth="1"/>
    <col min="5" max="5" width="14.5703125" customWidth="1"/>
    <col min="6" max="6" width="11.5703125" customWidth="1"/>
    <col min="7" max="7" width="14.85546875" customWidth="1"/>
    <col min="8" max="8" width="12.140625" customWidth="1"/>
    <col min="9" max="9" width="11.7109375" customWidth="1"/>
    <col min="10" max="10" width="13.5703125" customWidth="1"/>
    <col min="11" max="13" width="10.140625" bestFit="1" customWidth="1"/>
  </cols>
  <sheetData>
    <row r="1" spans="1:14" ht="18.75" x14ac:dyDescent="0.3">
      <c r="A1" s="3" t="s">
        <v>81</v>
      </c>
    </row>
    <row r="2" spans="1:14" ht="18.75" x14ac:dyDescent="0.3">
      <c r="B2" s="37" t="s">
        <v>54</v>
      </c>
      <c r="C2" s="3" t="s">
        <v>8</v>
      </c>
    </row>
    <row r="3" spans="1:14" ht="15.75" x14ac:dyDescent="0.25">
      <c r="A3" s="22" t="s">
        <v>65</v>
      </c>
      <c r="D3" s="24"/>
      <c r="E3" s="24"/>
      <c r="F3" s="24"/>
      <c r="G3" s="24"/>
      <c r="I3" s="1"/>
    </row>
    <row r="4" spans="1:14" ht="15.75" x14ac:dyDescent="0.25">
      <c r="A4" s="22"/>
      <c r="B4" s="22"/>
      <c r="C4" s="23"/>
      <c r="D4" s="24"/>
      <c r="E4" s="24"/>
      <c r="F4" s="24"/>
      <c r="G4" s="24"/>
      <c r="I4" s="1"/>
    </row>
    <row r="5" spans="1:14" ht="15.75" x14ac:dyDescent="0.25">
      <c r="A5" s="41" t="s">
        <v>30</v>
      </c>
      <c r="B5" s="42" t="s">
        <v>2</v>
      </c>
      <c r="C5" s="41">
        <v>1</v>
      </c>
      <c r="D5" s="41">
        <v>2</v>
      </c>
      <c r="E5" s="41">
        <v>3</v>
      </c>
      <c r="F5" s="41">
        <v>4</v>
      </c>
      <c r="G5" s="41">
        <v>5</v>
      </c>
      <c r="I5" s="1"/>
      <c r="J5" s="1" t="s">
        <v>59</v>
      </c>
    </row>
    <row r="6" spans="1:14" ht="15.75" x14ac:dyDescent="0.25">
      <c r="A6" s="38" t="s">
        <v>66</v>
      </c>
      <c r="B6" s="39">
        <f>SUM(C6:G6)</f>
        <v>500000</v>
      </c>
      <c r="C6" s="40">
        <v>300000</v>
      </c>
      <c r="D6" s="40">
        <v>200000</v>
      </c>
      <c r="E6" s="40"/>
      <c r="F6" s="40"/>
      <c r="G6" s="40"/>
      <c r="I6" s="1"/>
      <c r="J6" s="4">
        <v>100000</v>
      </c>
      <c r="K6" s="4">
        <v>100000</v>
      </c>
      <c r="L6" s="4">
        <v>100000</v>
      </c>
      <c r="M6" s="4">
        <v>100000</v>
      </c>
      <c r="N6" s="4">
        <v>100000</v>
      </c>
    </row>
    <row r="7" spans="1:14" ht="15.75" x14ac:dyDescent="0.25">
      <c r="A7" s="38" t="s">
        <v>32</v>
      </c>
      <c r="B7" s="39">
        <f>SUM(C7:G7)</f>
        <v>500000</v>
      </c>
      <c r="C7" s="40">
        <v>300000</v>
      </c>
      <c r="D7" s="40">
        <v>200000</v>
      </c>
      <c r="E7" s="40"/>
      <c r="F7" s="40"/>
      <c r="G7" s="40"/>
      <c r="I7" s="1"/>
      <c r="J7" s="4">
        <v>100000</v>
      </c>
      <c r="K7" s="4">
        <v>100000</v>
      </c>
      <c r="L7" s="4">
        <v>100000</v>
      </c>
      <c r="M7" s="4">
        <v>100000</v>
      </c>
      <c r="N7" s="4">
        <v>100000</v>
      </c>
    </row>
    <row r="8" spans="1:14" ht="15.75" x14ac:dyDescent="0.25">
      <c r="A8" s="38" t="s">
        <v>2</v>
      </c>
      <c r="B8" s="39">
        <f>SUM(B6:B7)</f>
        <v>1000000</v>
      </c>
      <c r="C8" s="38"/>
      <c r="D8" s="38"/>
      <c r="E8" s="38"/>
      <c r="F8" s="38"/>
      <c r="G8" s="38"/>
      <c r="I8" s="1"/>
    </row>
    <row r="9" spans="1:14" ht="15.75" x14ac:dyDescent="0.25">
      <c r="A9" s="38"/>
      <c r="B9" s="39"/>
      <c r="C9" s="38"/>
      <c r="D9" s="38"/>
      <c r="E9" s="38"/>
      <c r="F9" s="38"/>
      <c r="G9" s="38"/>
      <c r="I9" s="1"/>
      <c r="J9" s="4">
        <v>500000</v>
      </c>
      <c r="K9" s="4"/>
      <c r="L9" s="4"/>
      <c r="M9" s="4"/>
      <c r="N9" s="4"/>
    </row>
    <row r="10" spans="1:14" ht="15.75" x14ac:dyDescent="0.25">
      <c r="A10" s="22" t="s">
        <v>1</v>
      </c>
      <c r="B10" s="25"/>
      <c r="C10" s="24"/>
      <c r="D10" s="24"/>
      <c r="E10" s="24"/>
      <c r="F10" s="24"/>
      <c r="G10" s="24"/>
      <c r="J10" s="4">
        <v>500000</v>
      </c>
    </row>
    <row r="11" spans="1:14" ht="15.75" x14ac:dyDescent="0.25">
      <c r="A11" s="24" t="s">
        <v>5</v>
      </c>
      <c r="B11" s="26">
        <v>0.1</v>
      </c>
      <c r="C11" s="26">
        <v>0.1</v>
      </c>
      <c r="D11" s="24"/>
      <c r="F11" s="24"/>
      <c r="G11" s="24"/>
      <c r="I11" s="26"/>
      <c r="K11" s="4"/>
      <c r="L11" s="4"/>
      <c r="M11" s="4"/>
      <c r="N11" s="4"/>
    </row>
    <row r="12" spans="1:14" ht="15.75" x14ac:dyDescent="0.25">
      <c r="A12" s="24" t="s">
        <v>6</v>
      </c>
      <c r="B12" s="26">
        <v>0.15</v>
      </c>
      <c r="C12" s="26">
        <v>0.15</v>
      </c>
      <c r="D12" s="24"/>
      <c r="F12" s="24"/>
      <c r="G12" s="24"/>
      <c r="I12" s="26"/>
    </row>
    <row r="13" spans="1:14" ht="15.75" x14ac:dyDescent="0.25">
      <c r="A13" s="24" t="s">
        <v>7</v>
      </c>
      <c r="B13" s="26">
        <v>0.1</v>
      </c>
      <c r="C13" s="26">
        <v>0.1</v>
      </c>
      <c r="D13" s="24"/>
      <c r="E13" t="s">
        <v>61</v>
      </c>
      <c r="F13" s="36">
        <v>0.1</v>
      </c>
      <c r="G13" t="s">
        <v>62</v>
      </c>
      <c r="H13" s="36">
        <v>0.115</v>
      </c>
      <c r="I13" s="26"/>
      <c r="J13" s="4"/>
      <c r="K13" s="4"/>
    </row>
    <row r="14" spans="1:14" ht="63" x14ac:dyDescent="0.25">
      <c r="A14" s="24"/>
      <c r="B14" s="22" t="s">
        <v>4</v>
      </c>
      <c r="C14" s="49" t="s">
        <v>80</v>
      </c>
      <c r="D14" s="24"/>
      <c r="G14" s="24"/>
      <c r="I14" s="24"/>
      <c r="J14" s="4"/>
      <c r="K14" s="4"/>
    </row>
    <row r="15" spans="1:14" ht="15.75" x14ac:dyDescent="0.25">
      <c r="A15" s="24" t="s">
        <v>67</v>
      </c>
      <c r="B15" s="27">
        <v>0.05</v>
      </c>
      <c r="C15" s="44">
        <v>0.3</v>
      </c>
      <c r="D15" s="24"/>
      <c r="F15" s="24"/>
      <c r="G15" s="24"/>
      <c r="I15" s="27"/>
    </row>
    <row r="16" spans="1:14" ht="15.75" x14ac:dyDescent="0.25">
      <c r="A16" s="24" t="s">
        <v>64</v>
      </c>
      <c r="B16" s="27">
        <v>0.05</v>
      </c>
      <c r="C16" s="45">
        <v>0.05</v>
      </c>
      <c r="D16" s="24"/>
      <c r="F16" s="24"/>
      <c r="G16" s="24"/>
      <c r="I16" s="28"/>
    </row>
    <row r="17" spans="1:13" ht="15.75" x14ac:dyDescent="0.25">
      <c r="A17" s="24" t="s">
        <v>68</v>
      </c>
      <c r="B17" s="29">
        <v>1</v>
      </c>
      <c r="C17" s="46">
        <v>1</v>
      </c>
      <c r="D17" s="24"/>
      <c r="F17" s="24"/>
      <c r="G17" s="24"/>
      <c r="I17" s="29"/>
    </row>
    <row r="18" spans="1:13" ht="15.75" x14ac:dyDescent="0.25">
      <c r="A18" s="24" t="s">
        <v>28</v>
      </c>
      <c r="B18" s="29">
        <v>0</v>
      </c>
      <c r="C18" s="46">
        <v>0.1</v>
      </c>
      <c r="D18" s="24"/>
      <c r="F18" s="24"/>
      <c r="G18" s="24"/>
      <c r="I18" s="29"/>
    </row>
    <row r="19" spans="1:13" ht="15.75" x14ac:dyDescent="0.25">
      <c r="A19" s="24" t="s">
        <v>25</v>
      </c>
      <c r="B19" s="29">
        <v>0</v>
      </c>
      <c r="C19" s="46">
        <v>0.1</v>
      </c>
      <c r="D19" s="24"/>
      <c r="F19" s="24"/>
      <c r="G19" s="24"/>
      <c r="I19" s="29"/>
    </row>
    <row r="20" spans="1:13" ht="15.75" x14ac:dyDescent="0.25">
      <c r="A20" s="24" t="s">
        <v>26</v>
      </c>
      <c r="B20" s="29">
        <v>0</v>
      </c>
      <c r="C20" s="46">
        <v>0</v>
      </c>
      <c r="D20" s="24"/>
      <c r="F20" s="24"/>
      <c r="G20" s="24"/>
      <c r="I20" s="29"/>
      <c r="K20" s="4"/>
      <c r="L20" s="4"/>
      <c r="M20" s="4"/>
    </row>
    <row r="21" spans="1:13" ht="15.75" x14ac:dyDescent="0.25">
      <c r="A21" s="24" t="s">
        <v>27</v>
      </c>
      <c r="B21" s="29">
        <v>0</v>
      </c>
      <c r="C21" s="46">
        <v>0</v>
      </c>
      <c r="D21" s="24"/>
      <c r="F21" s="24"/>
      <c r="G21" s="24"/>
      <c r="I21" s="29"/>
      <c r="K21" s="4"/>
      <c r="L21" s="4"/>
      <c r="M21" s="4"/>
    </row>
    <row r="22" spans="1:13" ht="15.75" x14ac:dyDescent="0.25">
      <c r="A22" s="24"/>
      <c r="B22" s="25"/>
      <c r="C22" s="24"/>
      <c r="D22" s="24"/>
      <c r="E22" s="24"/>
      <c r="F22" s="24"/>
      <c r="G22" s="24"/>
    </row>
    <row r="23" spans="1:13" ht="15.75" x14ac:dyDescent="0.25">
      <c r="A23" s="22" t="s">
        <v>17</v>
      </c>
      <c r="B23" s="34" t="s">
        <v>54</v>
      </c>
      <c r="C23" s="35" t="s">
        <v>8</v>
      </c>
      <c r="D23" s="35" t="s">
        <v>55</v>
      </c>
      <c r="E23" s="24"/>
      <c r="F23" s="24"/>
      <c r="G23" s="24"/>
    </row>
    <row r="24" spans="1:13" ht="15.75" x14ac:dyDescent="0.25">
      <c r="A24" s="24" t="s">
        <v>18</v>
      </c>
      <c r="B24" s="30">
        <f>+'Base Case'!B24</f>
        <v>44650.292773677291</v>
      </c>
      <c r="C24" s="30">
        <f>+Simulation!B24</f>
        <v>103187.63743532159</v>
      </c>
      <c r="D24" s="30">
        <f>+C24-B24</f>
        <v>58537.344661644303</v>
      </c>
      <c r="E24" s="24"/>
      <c r="F24" s="24"/>
      <c r="G24" s="24"/>
    </row>
    <row r="25" spans="1:13" ht="15.75" x14ac:dyDescent="0.25">
      <c r="A25" s="24" t="s">
        <v>19</v>
      </c>
      <c r="B25" s="30">
        <f>+'Base Case'!B25</f>
        <v>29766.861849118195</v>
      </c>
      <c r="C25" s="30">
        <f>+Simulation!B25</f>
        <v>86312.419447239197</v>
      </c>
      <c r="D25" s="30">
        <f>+C25-B25</f>
        <v>56545.557598120999</v>
      </c>
      <c r="E25" s="24"/>
      <c r="F25" s="24"/>
      <c r="G25" s="24"/>
    </row>
    <row r="26" spans="1:13" ht="15.75" x14ac:dyDescent="0.25">
      <c r="A26" s="24" t="s">
        <v>20</v>
      </c>
      <c r="B26" s="30">
        <f>+'Base Case'!B26</f>
        <v>74417.154622795497</v>
      </c>
      <c r="C26" s="30">
        <f>+Simulation!B26</f>
        <v>189500.05688256075</v>
      </c>
      <c r="D26" s="30">
        <f>+C26-B26</f>
        <v>115082.90225976525</v>
      </c>
      <c r="E26" s="24"/>
      <c r="F26" s="24"/>
      <c r="G26" s="24"/>
    </row>
    <row r="27" spans="1:13" ht="15.75" x14ac:dyDescent="0.25">
      <c r="A27" s="24"/>
      <c r="B27" s="30"/>
      <c r="C27" s="30"/>
      <c r="D27" s="30"/>
      <c r="E27" s="24"/>
      <c r="F27" s="24"/>
      <c r="G27" s="24"/>
    </row>
    <row r="28" spans="1:13" ht="15.75" x14ac:dyDescent="0.25">
      <c r="A28" s="23" t="s">
        <v>56</v>
      </c>
      <c r="B28" s="34" t="s">
        <v>54</v>
      </c>
      <c r="C28" s="35" t="s">
        <v>8</v>
      </c>
      <c r="D28" s="35" t="s">
        <v>55</v>
      </c>
      <c r="E28" s="24"/>
      <c r="F28" s="24"/>
      <c r="G28" s="24"/>
      <c r="J28" s="4"/>
    </row>
    <row r="29" spans="1:13" ht="15.75" x14ac:dyDescent="0.25">
      <c r="A29" s="24" t="s">
        <v>18</v>
      </c>
      <c r="B29" s="32">
        <f>+'Base Case'!C24</f>
        <v>5.0968730430329741E-2</v>
      </c>
      <c r="C29" s="32">
        <f>+Simulation!C24</f>
        <v>0.1177896616006973</v>
      </c>
      <c r="D29" s="32">
        <f>+C29-B29</f>
        <v>6.6820931170367553E-2</v>
      </c>
      <c r="E29" s="24"/>
      <c r="F29" s="24"/>
      <c r="G29" s="24"/>
      <c r="J29" s="4"/>
    </row>
    <row r="30" spans="1:13" ht="15.75" x14ac:dyDescent="0.25">
      <c r="A30" s="24" t="s">
        <v>19</v>
      </c>
      <c r="B30" s="32">
        <f>+'Base Case'!C25</f>
        <v>3.3979153620219832E-2</v>
      </c>
      <c r="C30" s="32">
        <f>+Simulation!C25</f>
        <v>9.8526441067131543E-2</v>
      </c>
      <c r="D30" s="32">
        <f>+C30-B30</f>
        <v>6.4547287446911711E-2</v>
      </c>
      <c r="E30" s="24"/>
      <c r="F30" s="24"/>
      <c r="G30" s="24"/>
    </row>
    <row r="31" spans="1:13" ht="15.75" x14ac:dyDescent="0.25">
      <c r="A31" s="24" t="s">
        <v>20</v>
      </c>
      <c r="B31" s="32">
        <f>+'Base Case'!C26</f>
        <v>8.494788405054958E-2</v>
      </c>
      <c r="C31" s="32">
        <f>+Simulation!C26</f>
        <v>0.2163161026678288</v>
      </c>
      <c r="D31" s="32">
        <f>+C31-B31</f>
        <v>0.13136821861727921</v>
      </c>
      <c r="E31" s="24"/>
      <c r="F31" s="24"/>
      <c r="G31" s="24"/>
      <c r="J31" s="21"/>
      <c r="L31" s="21"/>
      <c r="M31" s="21"/>
    </row>
    <row r="32" spans="1:13" ht="15.75" x14ac:dyDescent="0.25">
      <c r="A32" s="24" t="s">
        <v>60</v>
      </c>
      <c r="B32" s="33">
        <f>+'Base Case'!B21</f>
        <v>876033.05785123957</v>
      </c>
      <c r="C32" s="31">
        <f>+Simulation!B21</f>
        <v>876033.05785123957</v>
      </c>
      <c r="D32" s="43">
        <f>+C32</f>
        <v>876033.05785123957</v>
      </c>
      <c r="E32" s="24"/>
      <c r="F32" s="24"/>
      <c r="G32" s="24"/>
      <c r="J32" s="21"/>
      <c r="L32" s="21"/>
      <c r="M32" s="21"/>
    </row>
    <row r="33" spans="1:13" ht="15.75" x14ac:dyDescent="0.25">
      <c r="A33" s="24"/>
      <c r="B33" s="29"/>
      <c r="C33" s="24"/>
      <c r="D33" s="24"/>
      <c r="E33" s="24"/>
      <c r="F33" s="24"/>
      <c r="G33" s="24"/>
      <c r="I33" s="47"/>
      <c r="J33" s="21"/>
      <c r="L33" s="21"/>
      <c r="M33" s="21"/>
    </row>
    <row r="34" spans="1:13" ht="18.75" x14ac:dyDescent="0.3">
      <c r="A34" s="60" t="s">
        <v>58</v>
      </c>
      <c r="B34" s="39"/>
      <c r="C34" s="38"/>
      <c r="D34" s="38"/>
      <c r="E34" s="38"/>
      <c r="F34" s="38"/>
      <c r="G34" s="38"/>
      <c r="H34" s="47"/>
      <c r="I34" s="47"/>
    </row>
    <row r="35" spans="1:13" ht="15.75" x14ac:dyDescent="0.25">
      <c r="A35" s="41" t="s">
        <v>63</v>
      </c>
      <c r="B35" s="39"/>
      <c r="C35" s="48">
        <v>1</v>
      </c>
      <c r="D35" s="48">
        <f t="shared" ref="D35:I35" si="0">+C35+1</f>
        <v>2</v>
      </c>
      <c r="E35" s="48">
        <f t="shared" si="0"/>
        <v>3</v>
      </c>
      <c r="F35" s="48">
        <f t="shared" si="0"/>
        <v>4</v>
      </c>
      <c r="G35" s="48">
        <f t="shared" si="0"/>
        <v>5</v>
      </c>
      <c r="H35" s="48">
        <f t="shared" si="0"/>
        <v>6</v>
      </c>
      <c r="I35" s="48">
        <f t="shared" si="0"/>
        <v>7</v>
      </c>
      <c r="K35" s="58"/>
    </row>
    <row r="36" spans="1:13" ht="110.25" x14ac:dyDescent="0.25">
      <c r="A36" s="41" t="s">
        <v>8</v>
      </c>
      <c r="B36" s="39" t="s">
        <v>4</v>
      </c>
      <c r="C36" s="49" t="s">
        <v>69</v>
      </c>
      <c r="D36" s="49" t="s">
        <v>70</v>
      </c>
      <c r="E36" s="49" t="s">
        <v>71</v>
      </c>
      <c r="F36" s="49" t="s">
        <v>16</v>
      </c>
      <c r="G36" s="49" t="s">
        <v>72</v>
      </c>
      <c r="H36" s="49" t="s">
        <v>73</v>
      </c>
      <c r="I36" s="49" t="s">
        <v>80</v>
      </c>
    </row>
    <row r="37" spans="1:13" ht="15.75" x14ac:dyDescent="0.25">
      <c r="A37" s="38" t="s">
        <v>67</v>
      </c>
      <c r="B37" s="44">
        <v>0.05</v>
      </c>
      <c r="C37" s="44">
        <v>0.05</v>
      </c>
      <c r="D37" s="44">
        <v>0.05</v>
      </c>
      <c r="E37" s="44">
        <v>0.05</v>
      </c>
      <c r="F37" s="44">
        <v>0.05</v>
      </c>
      <c r="G37" s="44">
        <v>0.3</v>
      </c>
      <c r="H37" s="44">
        <v>0.3</v>
      </c>
      <c r="I37" s="44">
        <v>0.3</v>
      </c>
    </row>
    <row r="38" spans="1:13" ht="15.75" x14ac:dyDescent="0.25">
      <c r="A38" s="38" t="s">
        <v>64</v>
      </c>
      <c r="B38" s="45">
        <v>0.05</v>
      </c>
      <c r="C38" s="45">
        <v>0.05</v>
      </c>
      <c r="D38" s="45">
        <v>0.05</v>
      </c>
      <c r="E38" s="45">
        <v>0.05</v>
      </c>
      <c r="F38" s="45">
        <v>0.05</v>
      </c>
      <c r="G38" s="45">
        <v>0.05</v>
      </c>
      <c r="H38" s="45">
        <v>0.3</v>
      </c>
      <c r="I38" s="45">
        <v>0.05</v>
      </c>
    </row>
    <row r="39" spans="1:13" ht="15.75" x14ac:dyDescent="0.25">
      <c r="A39" s="38" t="s">
        <v>68</v>
      </c>
      <c r="B39" s="46">
        <v>1</v>
      </c>
      <c r="C39" s="46">
        <v>1</v>
      </c>
      <c r="D39" s="46">
        <v>1</v>
      </c>
      <c r="E39" s="46">
        <v>1</v>
      </c>
      <c r="F39" s="46">
        <v>0</v>
      </c>
      <c r="G39" s="46">
        <v>1</v>
      </c>
      <c r="H39" s="46">
        <v>1</v>
      </c>
      <c r="I39" s="46">
        <v>1</v>
      </c>
    </row>
    <row r="40" spans="1:13" ht="15.75" x14ac:dyDescent="0.25">
      <c r="A40" s="38" t="s">
        <v>28</v>
      </c>
      <c r="B40" s="46">
        <v>0</v>
      </c>
      <c r="C40" s="46">
        <v>0.1</v>
      </c>
      <c r="D40" s="46">
        <v>0.2</v>
      </c>
      <c r="E40" s="46">
        <v>0.2</v>
      </c>
      <c r="F40" s="46">
        <v>0</v>
      </c>
      <c r="G40" s="46">
        <v>0</v>
      </c>
      <c r="H40" s="46">
        <v>0</v>
      </c>
      <c r="I40" s="46">
        <v>0.1</v>
      </c>
    </row>
    <row r="41" spans="1:13" ht="15.75" x14ac:dyDescent="0.25">
      <c r="A41" s="38" t="s">
        <v>25</v>
      </c>
      <c r="B41" s="46">
        <v>0</v>
      </c>
      <c r="C41" s="46">
        <v>0</v>
      </c>
      <c r="D41" s="46">
        <v>0.1</v>
      </c>
      <c r="E41" s="46">
        <v>0.1</v>
      </c>
      <c r="F41" s="46">
        <v>0</v>
      </c>
      <c r="G41" s="46">
        <v>0</v>
      </c>
      <c r="H41" s="46">
        <v>0</v>
      </c>
      <c r="I41" s="46">
        <v>0.1</v>
      </c>
    </row>
    <row r="42" spans="1:13" ht="15.75" x14ac:dyDescent="0.25">
      <c r="A42" s="38" t="s">
        <v>26</v>
      </c>
      <c r="B42" s="46">
        <v>0</v>
      </c>
      <c r="C42" s="46">
        <v>0</v>
      </c>
      <c r="D42" s="46">
        <v>0</v>
      </c>
      <c r="E42" s="46">
        <v>0.2</v>
      </c>
      <c r="F42" s="46">
        <v>0</v>
      </c>
      <c r="G42" s="46">
        <v>0</v>
      </c>
      <c r="H42" s="46">
        <v>0</v>
      </c>
      <c r="I42" s="46">
        <v>0</v>
      </c>
    </row>
    <row r="43" spans="1:13" ht="15.75" x14ac:dyDescent="0.25">
      <c r="A43" s="38" t="s">
        <v>27</v>
      </c>
      <c r="B43" s="46">
        <v>0</v>
      </c>
      <c r="C43" s="46">
        <v>0</v>
      </c>
      <c r="D43" s="46">
        <v>0</v>
      </c>
      <c r="E43" s="46">
        <v>0.1</v>
      </c>
      <c r="F43" s="46">
        <v>0</v>
      </c>
      <c r="G43" s="46">
        <v>0</v>
      </c>
      <c r="H43" s="46">
        <v>0</v>
      </c>
      <c r="I43" s="46">
        <v>0</v>
      </c>
    </row>
    <row r="44" spans="1:13" ht="15.75" x14ac:dyDescent="0.25">
      <c r="A44" s="38"/>
      <c r="B44" s="50"/>
      <c r="C44" s="38"/>
      <c r="D44" s="38"/>
      <c r="E44" s="38"/>
      <c r="F44" s="38"/>
      <c r="G44" s="38"/>
      <c r="H44" s="47"/>
      <c r="I44" s="47"/>
    </row>
    <row r="45" spans="1:13" s="1" customFormat="1" ht="15.75" x14ac:dyDescent="0.25">
      <c r="A45" s="41" t="s">
        <v>17</v>
      </c>
      <c r="B45" s="51" t="s">
        <v>54</v>
      </c>
      <c r="C45" s="52" t="s">
        <v>55</v>
      </c>
      <c r="D45" s="52" t="s">
        <v>55</v>
      </c>
      <c r="E45" s="52" t="s">
        <v>55</v>
      </c>
      <c r="F45" s="35" t="s">
        <v>55</v>
      </c>
      <c r="G45" s="52" t="s">
        <v>55</v>
      </c>
      <c r="H45" s="52" t="s">
        <v>55</v>
      </c>
      <c r="I45" s="52" t="s">
        <v>55</v>
      </c>
    </row>
    <row r="46" spans="1:13" ht="15.75" x14ac:dyDescent="0.25">
      <c r="A46" s="38" t="s">
        <v>18</v>
      </c>
      <c r="B46" s="53">
        <v>44650.292773677291</v>
      </c>
      <c r="C46" s="39">
        <v>41457.914323231969</v>
      </c>
      <c r="D46" s="39">
        <v>72280.507212487486</v>
      </c>
      <c r="E46" s="39">
        <v>144561.01442497497</v>
      </c>
      <c r="F46" s="30">
        <v>43377.332952004326</v>
      </c>
      <c r="G46" s="30">
        <v>29414.565732488561</v>
      </c>
      <c r="H46" s="30">
        <v>58829.13146497713</v>
      </c>
      <c r="I46" s="30">
        <v>58537.344661644303</v>
      </c>
    </row>
    <row r="47" spans="1:13" ht="15.75" x14ac:dyDescent="0.25">
      <c r="A47" s="38" t="s">
        <v>19</v>
      </c>
      <c r="B47" s="53">
        <v>29766.861849118195</v>
      </c>
      <c r="C47" s="39">
        <v>-1562.4923795533468</v>
      </c>
      <c r="D47" s="39">
        <v>39426.674229812605</v>
      </c>
      <c r="E47" s="39">
        <v>78853.348459625151</v>
      </c>
      <c r="F47" s="30">
        <v>28918.221968002876</v>
      </c>
      <c r="G47" s="30">
        <v>19609.710488325709</v>
      </c>
      <c r="H47" s="30">
        <v>39219.420976651425</v>
      </c>
      <c r="I47" s="30">
        <v>56545.557598120999</v>
      </c>
    </row>
    <row r="48" spans="1:13" ht="15.75" x14ac:dyDescent="0.25">
      <c r="A48" s="38" t="s">
        <v>20</v>
      </c>
      <c r="B48" s="53">
        <v>74417.154622795497</v>
      </c>
      <c r="C48" s="39">
        <v>39895.421943678579</v>
      </c>
      <c r="D48" s="39">
        <v>111707.18144230006</v>
      </c>
      <c r="E48" s="39">
        <v>223414.36288460021</v>
      </c>
      <c r="F48" s="30">
        <v>72295.554920007184</v>
      </c>
      <c r="G48" s="30">
        <v>49024.276220814252</v>
      </c>
      <c r="H48" s="30">
        <v>98048.552441628504</v>
      </c>
      <c r="I48" s="30">
        <v>115082.90225976525</v>
      </c>
    </row>
    <row r="49" spans="1:9" ht="15.75" x14ac:dyDescent="0.25">
      <c r="A49" s="38"/>
      <c r="B49" s="53"/>
      <c r="C49" s="39"/>
      <c r="D49" s="39"/>
      <c r="E49" s="39"/>
      <c r="F49" s="30"/>
      <c r="G49" s="39"/>
      <c r="H49" s="39"/>
      <c r="I49" s="39"/>
    </row>
    <row r="50" spans="1:9" ht="15.75" x14ac:dyDescent="0.25">
      <c r="A50" s="54" t="s">
        <v>56</v>
      </c>
      <c r="B50" s="55" t="s">
        <v>54</v>
      </c>
      <c r="C50" s="52" t="s">
        <v>79</v>
      </c>
      <c r="D50" s="52" t="s">
        <v>79</v>
      </c>
      <c r="E50" s="52" t="s">
        <v>79</v>
      </c>
      <c r="F50" s="52" t="s">
        <v>79</v>
      </c>
      <c r="G50" s="52" t="s">
        <v>79</v>
      </c>
      <c r="H50" s="52" t="s">
        <v>79</v>
      </c>
      <c r="I50" s="52" t="s">
        <v>79</v>
      </c>
    </row>
    <row r="51" spans="1:9" ht="15.75" x14ac:dyDescent="0.25">
      <c r="A51" s="38" t="s">
        <v>18</v>
      </c>
      <c r="B51" s="56">
        <v>5.0968730430329741E-2</v>
      </c>
      <c r="C51" s="56">
        <v>9.8293330742698318E-2</v>
      </c>
      <c r="D51" s="56">
        <v>0.13347761130496169</v>
      </c>
      <c r="E51" s="56">
        <v>0.21598649217959365</v>
      </c>
      <c r="F51" s="56">
        <v>0.10048436521516488</v>
      </c>
      <c r="G51" s="56">
        <v>8.4545734709868578E-2</v>
      </c>
      <c r="H51" s="32">
        <v>0.11812273898940742</v>
      </c>
      <c r="I51" s="56">
        <v>0.1177896616006973</v>
      </c>
    </row>
    <row r="52" spans="1:9" ht="15.75" x14ac:dyDescent="0.25">
      <c r="A52" s="38" t="s">
        <v>19</v>
      </c>
      <c r="B52" s="56">
        <v>3.3979153620219832E-2</v>
      </c>
      <c r="C52" s="56">
        <v>3.2195553828465541E-2</v>
      </c>
      <c r="D52" s="56">
        <v>7.8985074203307817E-2</v>
      </c>
      <c r="E52" s="56">
        <v>0.12399099478639572</v>
      </c>
      <c r="F52" s="56">
        <v>6.6989576810109905E-2</v>
      </c>
      <c r="G52" s="56">
        <v>5.6363823139912388E-2</v>
      </c>
      <c r="H52" s="32">
        <v>7.8748492659604957E-2</v>
      </c>
      <c r="I52" s="56">
        <v>9.8526441067131543E-2</v>
      </c>
    </row>
    <row r="53" spans="1:9" ht="15.75" x14ac:dyDescent="0.25">
      <c r="A53" s="38" t="s">
        <v>20</v>
      </c>
      <c r="B53" s="56">
        <v>8.494788405054958E-2</v>
      </c>
      <c r="C53" s="56">
        <v>0.13048888457116381</v>
      </c>
      <c r="D53" s="56">
        <v>0.21246268550826949</v>
      </c>
      <c r="E53" s="56">
        <v>0.33997748696598945</v>
      </c>
      <c r="F53" s="56">
        <v>0.16747394202527477</v>
      </c>
      <c r="G53" s="56">
        <v>0.14090955784978096</v>
      </c>
      <c r="H53" s="32">
        <v>0.19687123164901232</v>
      </c>
      <c r="I53" s="56">
        <v>0.2163161026678288</v>
      </c>
    </row>
    <row r="54" spans="1:9" ht="15.75" x14ac:dyDescent="0.25">
      <c r="A54" s="38" t="s">
        <v>60</v>
      </c>
      <c r="B54" s="39">
        <v>876033.05785123957</v>
      </c>
      <c r="C54" s="57">
        <v>876033.05785123957</v>
      </c>
      <c r="D54" s="57">
        <v>876033.05785123957</v>
      </c>
      <c r="E54" s="57">
        <v>876033.05785123957</v>
      </c>
      <c r="F54" s="43">
        <v>876033.05785123957</v>
      </c>
      <c r="G54" s="57">
        <v>876033.05785123957</v>
      </c>
      <c r="H54" s="57">
        <v>876033.05785123957</v>
      </c>
      <c r="I54" s="57">
        <v>876033.05785123957</v>
      </c>
    </row>
    <row r="55" spans="1:9" ht="15.75" x14ac:dyDescent="0.25">
      <c r="B55" s="57"/>
      <c r="C55" s="57"/>
      <c r="D55" s="57"/>
      <c r="E55" s="57"/>
      <c r="F55" s="43"/>
      <c r="G55" s="57"/>
      <c r="H55" s="57"/>
      <c r="I55" s="57"/>
    </row>
    <row r="56" spans="1:9" s="1" customFormat="1" ht="31.5" x14ac:dyDescent="0.25">
      <c r="A56" s="54" t="s">
        <v>56</v>
      </c>
      <c r="B56" s="55"/>
      <c r="C56" s="59" t="s">
        <v>78</v>
      </c>
      <c r="D56" s="59" t="s">
        <v>78</v>
      </c>
      <c r="E56" s="59" t="s">
        <v>78</v>
      </c>
      <c r="F56" s="59" t="s">
        <v>78</v>
      </c>
      <c r="G56" s="59" t="s">
        <v>78</v>
      </c>
      <c r="H56" s="59" t="s">
        <v>78</v>
      </c>
      <c r="I56" s="59" t="s">
        <v>78</v>
      </c>
    </row>
    <row r="57" spans="1:9" ht="15.75" x14ac:dyDescent="0.25">
      <c r="A57" s="38" t="s">
        <v>18</v>
      </c>
      <c r="B57" s="56"/>
      <c r="C57" s="56">
        <v>4.7324600312368577E-2</v>
      </c>
      <c r="D57" s="32">
        <v>8.2508880874631957E-2</v>
      </c>
      <c r="E57" s="56">
        <v>0.16501776174926391</v>
      </c>
      <c r="F57" s="32">
        <v>4.9515634784835137E-2</v>
      </c>
      <c r="G57" s="56">
        <v>3.3577004279538837E-2</v>
      </c>
      <c r="H57" s="32">
        <v>6.7154008559077688E-2</v>
      </c>
      <c r="I57" s="56">
        <v>6.6820931170367553E-2</v>
      </c>
    </row>
    <row r="58" spans="1:9" ht="15.75" x14ac:dyDescent="0.25">
      <c r="A58" s="38" t="s">
        <v>19</v>
      </c>
      <c r="B58" s="56"/>
      <c r="C58" s="56">
        <v>-1.7835997917542909E-3</v>
      </c>
      <c r="D58" s="32">
        <v>4.5005920583087985E-2</v>
      </c>
      <c r="E58" s="56">
        <v>9.0011841166175888E-2</v>
      </c>
      <c r="F58" s="32">
        <v>3.3010423189890073E-2</v>
      </c>
      <c r="G58" s="56">
        <v>2.2384669519692556E-2</v>
      </c>
      <c r="H58" s="32">
        <v>4.4769339039385125E-2</v>
      </c>
      <c r="I58" s="56">
        <v>6.4547287446911711E-2</v>
      </c>
    </row>
    <row r="59" spans="1:9" ht="15.75" x14ac:dyDescent="0.25">
      <c r="A59" s="38" t="s">
        <v>20</v>
      </c>
      <c r="B59" s="56"/>
      <c r="C59" s="56">
        <v>4.554100052061423E-2</v>
      </c>
      <c r="D59" s="32">
        <v>0.12751480145771993</v>
      </c>
      <c r="E59" s="56">
        <v>0.25502960291543986</v>
      </c>
      <c r="F59" s="32">
        <v>8.2526057974725189E-2</v>
      </c>
      <c r="G59" s="56">
        <v>5.5961673799231379E-2</v>
      </c>
      <c r="H59" s="32">
        <v>0.11192334759846274</v>
      </c>
      <c r="I59" s="56">
        <v>0.13136821861727921</v>
      </c>
    </row>
    <row r="60" spans="1:9" ht="15.75" x14ac:dyDescent="0.25">
      <c r="A60" s="38"/>
      <c r="B60" s="57"/>
      <c r="C60" s="57"/>
      <c r="D60" s="57"/>
      <c r="E60" s="57"/>
      <c r="F60" s="57"/>
      <c r="G60" s="57"/>
      <c r="H60" s="57"/>
      <c r="I60" s="57"/>
    </row>
    <row r="61" spans="1:9" ht="15.75" x14ac:dyDescent="0.25">
      <c r="C61" s="24"/>
      <c r="H61" s="61"/>
    </row>
    <row r="62" spans="1:9" x14ac:dyDescent="0.25">
      <c r="B62" s="8"/>
      <c r="C62" s="8"/>
      <c r="D62" s="8"/>
      <c r="E62" s="8"/>
      <c r="F62" s="8"/>
      <c r="H62" s="61"/>
    </row>
    <row r="63" spans="1:9" x14ac:dyDescent="0.25">
      <c r="B63" s="8"/>
      <c r="C63" s="8"/>
      <c r="D63" s="8"/>
      <c r="E63" s="8"/>
      <c r="F63" s="8"/>
      <c r="H63" s="61"/>
    </row>
    <row r="64" spans="1:9" x14ac:dyDescent="0.25">
      <c r="B64" s="8"/>
      <c r="C64" s="8"/>
      <c r="D64" s="8"/>
      <c r="E64" s="8"/>
      <c r="F64" s="8"/>
    </row>
    <row r="65" spans="1:27" x14ac:dyDescent="0.25">
      <c r="B65" s="8"/>
      <c r="C65" s="8"/>
      <c r="D65" s="8"/>
      <c r="E65" s="8"/>
      <c r="F65" s="8"/>
    </row>
    <row r="66" spans="1:27" x14ac:dyDescent="0.25">
      <c r="A66" s="5"/>
      <c r="B66" s="8"/>
      <c r="C66" s="8"/>
      <c r="D66" s="8"/>
      <c r="E66" s="8"/>
      <c r="F66" s="8"/>
    </row>
    <row r="67" spans="1:27" x14ac:dyDescent="0.25">
      <c r="A67" s="5"/>
    </row>
    <row r="68" spans="1:27" x14ac:dyDescent="0.25">
      <c r="A68" s="6"/>
    </row>
    <row r="69" spans="1:27" x14ac:dyDescent="0.25">
      <c r="B69" s="7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x14ac:dyDescent="0.2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x14ac:dyDescent="0.2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7" spans="1:27" x14ac:dyDescent="0.25">
      <c r="A77" s="6"/>
    </row>
    <row r="78" spans="1:27" x14ac:dyDescent="0.25">
      <c r="B78" s="7"/>
      <c r="C78" s="9"/>
    </row>
    <row r="79" spans="1:27" x14ac:dyDescent="0.25">
      <c r="B79" s="7"/>
      <c r="C79" s="7"/>
    </row>
    <row r="80" spans="1:27" x14ac:dyDescent="0.25">
      <c r="C80" s="2"/>
    </row>
    <row r="81" spans="2:3" x14ac:dyDescent="0.25">
      <c r="B81" s="8"/>
      <c r="C81" s="8"/>
    </row>
    <row r="82" spans="2:3" x14ac:dyDescent="0.25">
      <c r="B82" s="7"/>
      <c r="C82" s="7"/>
    </row>
    <row r="83" spans="2:3" x14ac:dyDescent="0.25">
      <c r="B83" s="7"/>
      <c r="C83" s="7"/>
    </row>
    <row r="84" spans="2:3" x14ac:dyDescent="0.25">
      <c r="B84" s="7"/>
      <c r="C84" s="7"/>
    </row>
  </sheetData>
  <pageMargins left="0.7" right="0.7" top="0.75" bottom="0.75" header="0.3" footer="0.3"/>
  <pageSetup scale="80" orientation="landscape" verticalDpi="300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topLeftCell="A84" zoomScaleNormal="100" workbookViewId="0">
      <selection activeCell="B89" sqref="B89"/>
    </sheetView>
  </sheetViews>
  <sheetFormatPr defaultRowHeight="15" x14ac:dyDescent="0.25"/>
  <cols>
    <col min="1" max="1" width="35.7109375" customWidth="1"/>
    <col min="2" max="2" width="14.5703125" customWidth="1"/>
    <col min="3" max="3" width="15.5703125" customWidth="1"/>
    <col min="4" max="4" width="12.5703125" customWidth="1"/>
    <col min="5" max="5" width="12.42578125" customWidth="1"/>
    <col min="6" max="6" width="12.5703125" customWidth="1"/>
    <col min="7" max="7" width="12.42578125" customWidth="1"/>
    <col min="8" max="11" width="9.7109375" customWidth="1"/>
    <col min="12" max="12" width="10.85546875" customWidth="1"/>
    <col min="13" max="16" width="10.7109375" customWidth="1"/>
    <col min="17" max="26" width="9.7109375" customWidth="1"/>
  </cols>
  <sheetData>
    <row r="1" spans="1:9" ht="18.75" x14ac:dyDescent="0.3">
      <c r="A1" s="3" t="s">
        <v>0</v>
      </c>
      <c r="B1" s="3" t="s">
        <v>54</v>
      </c>
    </row>
    <row r="2" spans="1:9" x14ac:dyDescent="0.25">
      <c r="B2" s="2"/>
    </row>
    <row r="3" spans="1:9" ht="18.75" x14ac:dyDescent="0.3">
      <c r="A3" s="3" t="s">
        <v>1</v>
      </c>
      <c r="B3" s="12"/>
      <c r="C3" s="13"/>
      <c r="D3" s="13"/>
      <c r="E3" s="13"/>
      <c r="F3" s="13"/>
      <c r="G3" s="13"/>
      <c r="H3" s="13"/>
      <c r="I3" s="13"/>
    </row>
    <row r="4" spans="1:9" ht="18.75" x14ac:dyDescent="0.3">
      <c r="A4" s="3"/>
      <c r="B4" s="12"/>
      <c r="C4" s="13"/>
      <c r="D4" s="13"/>
      <c r="E4" s="13"/>
      <c r="F4" s="13"/>
      <c r="G4" s="13"/>
      <c r="H4" s="13"/>
      <c r="I4" s="13"/>
    </row>
    <row r="5" spans="1:9" ht="18.75" x14ac:dyDescent="0.3">
      <c r="A5" s="13" t="s">
        <v>5</v>
      </c>
      <c r="B5" s="14">
        <f>+Summary!B11</f>
        <v>0.1</v>
      </c>
      <c r="C5" s="13"/>
      <c r="D5" s="13"/>
      <c r="E5" s="13"/>
      <c r="F5" s="13"/>
      <c r="G5" s="13"/>
      <c r="H5" s="13"/>
      <c r="I5" s="13"/>
    </row>
    <row r="6" spans="1:9" ht="18.75" x14ac:dyDescent="0.3">
      <c r="A6" s="13" t="s">
        <v>6</v>
      </c>
      <c r="B6" s="14">
        <f>+Summary!B12</f>
        <v>0.15</v>
      </c>
      <c r="C6" s="13"/>
      <c r="D6" s="13"/>
      <c r="E6" s="13"/>
      <c r="F6" s="13"/>
      <c r="G6" s="13"/>
      <c r="H6" s="13"/>
      <c r="I6" s="13"/>
    </row>
    <row r="7" spans="1:9" ht="18.75" x14ac:dyDescent="0.3">
      <c r="A7" s="13" t="s">
        <v>7</v>
      </c>
      <c r="B7" s="14">
        <f>+Summary!B13</f>
        <v>0.1</v>
      </c>
      <c r="C7" s="13"/>
      <c r="D7" s="13"/>
      <c r="E7" s="13"/>
      <c r="F7" s="13"/>
      <c r="G7" s="13"/>
      <c r="H7" s="13"/>
      <c r="I7" s="13"/>
    </row>
    <row r="8" spans="1:9" ht="18.75" x14ac:dyDescent="0.3">
      <c r="A8" s="3"/>
      <c r="B8" s="14"/>
      <c r="C8" s="13"/>
      <c r="D8" s="13"/>
      <c r="E8" s="13"/>
      <c r="F8" s="13"/>
      <c r="G8" s="13"/>
      <c r="H8" s="13"/>
      <c r="I8" s="13"/>
    </row>
    <row r="9" spans="1:9" ht="18.75" x14ac:dyDescent="0.3">
      <c r="A9" s="24" t="s">
        <v>67</v>
      </c>
      <c r="B9" s="14">
        <f>+Summary!B15</f>
        <v>0.05</v>
      </c>
      <c r="C9" s="13"/>
      <c r="D9" s="13"/>
      <c r="E9" s="13"/>
      <c r="F9" s="13"/>
      <c r="G9" s="13"/>
      <c r="H9" s="13"/>
      <c r="I9" s="13"/>
    </row>
    <row r="10" spans="1:9" ht="18.75" x14ac:dyDescent="0.3">
      <c r="A10" s="24" t="s">
        <v>64</v>
      </c>
      <c r="B10" s="14">
        <f>+Summary!B16</f>
        <v>0.05</v>
      </c>
      <c r="C10" s="13"/>
      <c r="D10" s="13"/>
      <c r="E10" s="13"/>
      <c r="F10" s="13"/>
      <c r="G10" s="13"/>
      <c r="H10" s="13"/>
      <c r="I10" s="13"/>
    </row>
    <row r="11" spans="1:9" ht="18.75" x14ac:dyDescent="0.3">
      <c r="A11" s="24" t="s">
        <v>68</v>
      </c>
      <c r="B11" s="14">
        <f>+Summary!B17</f>
        <v>1</v>
      </c>
      <c r="C11" s="13"/>
      <c r="D11" s="13"/>
      <c r="E11" s="13"/>
      <c r="F11" s="13"/>
      <c r="G11" s="13"/>
      <c r="H11" s="13"/>
      <c r="I11" s="13"/>
    </row>
    <row r="12" spans="1:9" ht="18.75" x14ac:dyDescent="0.3">
      <c r="A12" s="24" t="s">
        <v>28</v>
      </c>
      <c r="B12" s="14">
        <f>+Summary!B18</f>
        <v>0</v>
      </c>
      <c r="C12" s="13"/>
      <c r="D12" s="13"/>
      <c r="E12" s="13"/>
      <c r="F12" s="13"/>
      <c r="G12" s="13"/>
      <c r="H12" s="13"/>
      <c r="I12" s="13"/>
    </row>
    <row r="13" spans="1:9" ht="18.75" x14ac:dyDescent="0.3">
      <c r="A13" s="24" t="s">
        <v>25</v>
      </c>
      <c r="B13" s="14">
        <f>+Summary!B19</f>
        <v>0</v>
      </c>
      <c r="C13" s="13"/>
      <c r="D13" s="13"/>
      <c r="E13" s="13"/>
      <c r="F13" s="13"/>
      <c r="G13" s="13"/>
      <c r="H13" s="13"/>
      <c r="I13" s="13"/>
    </row>
    <row r="14" spans="1:9" ht="18.75" x14ac:dyDescent="0.3">
      <c r="A14" s="24" t="s">
        <v>26</v>
      </c>
      <c r="B14" s="14">
        <f>+Summary!B20</f>
        <v>0</v>
      </c>
      <c r="C14" s="13"/>
      <c r="D14" s="13"/>
      <c r="E14" s="13"/>
      <c r="F14" s="13"/>
      <c r="G14" s="13"/>
      <c r="H14" s="13"/>
      <c r="I14" s="13"/>
    </row>
    <row r="15" spans="1:9" ht="18.75" x14ac:dyDescent="0.3">
      <c r="A15" s="24" t="s">
        <v>27</v>
      </c>
      <c r="B15" s="14">
        <f>+Summary!B21</f>
        <v>0</v>
      </c>
      <c r="C15" s="13"/>
      <c r="D15" s="13"/>
      <c r="E15" s="13"/>
      <c r="F15" s="13"/>
      <c r="G15" s="13"/>
      <c r="H15" s="13"/>
      <c r="I15" s="13"/>
    </row>
    <row r="16" spans="1:9" ht="18.75" x14ac:dyDescent="0.3">
      <c r="A16" s="13"/>
      <c r="B16" s="12"/>
      <c r="C16" s="13"/>
      <c r="D16" s="13"/>
      <c r="E16" s="13"/>
      <c r="F16" s="13"/>
      <c r="G16" s="13"/>
      <c r="H16" s="13"/>
      <c r="I16" s="13"/>
    </row>
    <row r="17" spans="1:9" ht="18.75" x14ac:dyDescent="0.3">
      <c r="A17" s="3" t="s">
        <v>30</v>
      </c>
      <c r="B17" s="12" t="s">
        <v>2</v>
      </c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/>
      <c r="I17" s="13"/>
    </row>
    <row r="18" spans="1:9" ht="18.75" x14ac:dyDescent="0.3">
      <c r="A18" s="13" t="s">
        <v>33</v>
      </c>
      <c r="B18" s="15">
        <f>SUM(C18:G18)</f>
        <v>500000</v>
      </c>
      <c r="C18" s="16">
        <f>+Summary!C6</f>
        <v>300000</v>
      </c>
      <c r="D18" s="16">
        <f>+Summary!D6</f>
        <v>200000</v>
      </c>
      <c r="E18" s="16">
        <f>+Summary!E6</f>
        <v>0</v>
      </c>
      <c r="F18" s="16">
        <f>+Summary!F6</f>
        <v>0</v>
      </c>
      <c r="G18" s="16">
        <f>+Summary!G6</f>
        <v>0</v>
      </c>
      <c r="H18" s="13"/>
      <c r="I18" s="13"/>
    </row>
    <row r="19" spans="1:9" ht="18.75" x14ac:dyDescent="0.3">
      <c r="A19" s="13" t="s">
        <v>32</v>
      </c>
      <c r="B19" s="15">
        <f>SUM(C19:G19)</f>
        <v>500000</v>
      </c>
      <c r="C19" s="16">
        <f>+Summary!C7</f>
        <v>300000</v>
      </c>
      <c r="D19" s="16">
        <f>+Summary!D7</f>
        <v>200000</v>
      </c>
      <c r="E19" s="16">
        <f>+Summary!E7</f>
        <v>0</v>
      </c>
      <c r="F19" s="16">
        <f>+Summary!F7</f>
        <v>0</v>
      </c>
      <c r="G19" s="16">
        <f>+Summary!G7</f>
        <v>0</v>
      </c>
      <c r="H19" s="13"/>
      <c r="I19" s="13"/>
    </row>
    <row r="20" spans="1:9" ht="18.75" x14ac:dyDescent="0.3">
      <c r="A20" s="13" t="s">
        <v>2</v>
      </c>
      <c r="B20" s="15">
        <f t="shared" ref="B20:G20" si="0">SUM(B18:B19)</f>
        <v>1000000</v>
      </c>
      <c r="C20" s="17">
        <f t="shared" si="0"/>
        <v>600000</v>
      </c>
      <c r="D20" s="17">
        <f t="shared" si="0"/>
        <v>400000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3"/>
      <c r="I20" s="13"/>
    </row>
    <row r="21" spans="1:9" ht="18.75" x14ac:dyDescent="0.3">
      <c r="A21" s="13" t="s">
        <v>52</v>
      </c>
      <c r="B21" s="15">
        <f>SUM(C21:G21)</f>
        <v>876033.05785123957</v>
      </c>
      <c r="C21" s="16">
        <f>+C20/(1+$B$5)^C17</f>
        <v>545454.54545454541</v>
      </c>
      <c r="D21" s="16">
        <f>+D20/(1+$B$5)^D17</f>
        <v>330578.51239669416</v>
      </c>
      <c r="E21" s="16">
        <f>+E20/(1+$B$5)^E17</f>
        <v>0</v>
      </c>
      <c r="F21" s="16">
        <f>+F20/(1+$B$5)^F17</f>
        <v>0</v>
      </c>
      <c r="G21" s="16">
        <f>+G20/(1+$B$5)^G17</f>
        <v>0</v>
      </c>
      <c r="H21" s="13"/>
      <c r="I21" s="13"/>
    </row>
    <row r="22" spans="1:9" ht="18.75" x14ac:dyDescent="0.3">
      <c r="A22" s="13"/>
      <c r="B22" s="15"/>
      <c r="C22" s="16"/>
      <c r="D22" s="16"/>
      <c r="E22" s="16"/>
      <c r="F22" s="16"/>
      <c r="G22" s="16"/>
      <c r="H22" s="13"/>
      <c r="I22" s="13"/>
    </row>
    <row r="23" spans="1:9" ht="37.5" x14ac:dyDescent="0.3">
      <c r="A23" s="13"/>
      <c r="B23" s="12" t="s">
        <v>52</v>
      </c>
      <c r="C23" s="18" t="s">
        <v>53</v>
      </c>
      <c r="D23" s="16"/>
      <c r="E23" s="16"/>
      <c r="F23" s="16"/>
      <c r="G23" s="16"/>
      <c r="H23" s="13"/>
      <c r="I23" s="13"/>
    </row>
    <row r="24" spans="1:9" ht="18.75" x14ac:dyDescent="0.3">
      <c r="A24" s="13" t="s">
        <v>49</v>
      </c>
      <c r="B24" s="16">
        <f>+SUM(B78:P78)+SUM(B120:K120)</f>
        <v>44650.292773677291</v>
      </c>
      <c r="C24" s="19">
        <f>+B24/$B$28</f>
        <v>5.0968730430329741E-2</v>
      </c>
      <c r="D24" s="16"/>
      <c r="E24" s="16"/>
      <c r="F24" s="16"/>
      <c r="G24" s="16"/>
      <c r="H24" s="13"/>
      <c r="I24" s="13"/>
    </row>
    <row r="25" spans="1:9" ht="18.75" x14ac:dyDescent="0.3">
      <c r="A25" s="13" t="s">
        <v>50</v>
      </c>
      <c r="B25" s="16">
        <f>+SUM(B79:P79)+SUM(B121:K121)</f>
        <v>29766.861849118195</v>
      </c>
      <c r="C25" s="19">
        <f>+B25/$B$28</f>
        <v>3.3979153620219832E-2</v>
      </c>
      <c r="D25" s="16"/>
      <c r="E25" s="16"/>
      <c r="F25" s="16"/>
      <c r="G25" s="16"/>
      <c r="H25" s="13"/>
      <c r="I25" s="13"/>
    </row>
    <row r="26" spans="1:9" ht="18.75" x14ac:dyDescent="0.3">
      <c r="A26" s="13" t="s">
        <v>2</v>
      </c>
      <c r="B26" s="16">
        <f>+SUM(B80:P80)+SUM(B122:K122)</f>
        <v>74417.154622795497</v>
      </c>
      <c r="C26" s="19">
        <f>+B26/$B$28</f>
        <v>8.494788405054958E-2</v>
      </c>
      <c r="D26" s="16"/>
      <c r="E26" s="16"/>
      <c r="F26" s="16"/>
      <c r="G26" s="16"/>
      <c r="H26" s="13"/>
      <c r="I26" s="13"/>
    </row>
    <row r="27" spans="1:9" ht="18.75" x14ac:dyDescent="0.3">
      <c r="A27" s="13"/>
      <c r="B27" s="16"/>
      <c r="C27" s="19"/>
      <c r="D27" s="16"/>
      <c r="E27" s="16"/>
      <c r="F27" s="16"/>
      <c r="G27" s="16"/>
      <c r="H27" s="13"/>
      <c r="I27" s="13"/>
    </row>
    <row r="28" spans="1:9" ht="18.75" x14ac:dyDescent="0.3">
      <c r="A28" s="13" t="s">
        <v>51</v>
      </c>
      <c r="B28" s="16">
        <f>+B21</f>
        <v>876033.05785123957</v>
      </c>
      <c r="C28" s="19"/>
      <c r="D28" s="13"/>
      <c r="E28" s="13"/>
      <c r="F28" s="13"/>
      <c r="G28" s="13"/>
      <c r="H28" s="13"/>
      <c r="I28" s="13"/>
    </row>
    <row r="29" spans="1:9" x14ac:dyDescent="0.25">
      <c r="B29" s="4"/>
      <c r="C29" s="11"/>
    </row>
    <row r="30" spans="1:9" x14ac:dyDescent="0.25">
      <c r="A30" s="1" t="s">
        <v>23</v>
      </c>
      <c r="B30" s="2"/>
    </row>
    <row r="31" spans="1:9" x14ac:dyDescent="0.25">
      <c r="A31" s="5" t="s">
        <v>31</v>
      </c>
      <c r="B31" s="8">
        <f>+(1-$B$11)*C18</f>
        <v>0</v>
      </c>
      <c r="C31" s="8">
        <f>+(1-$B$11)*D18</f>
        <v>0</v>
      </c>
      <c r="D31" s="8">
        <f>+(1-$B$11)*E18</f>
        <v>0</v>
      </c>
      <c r="E31" s="8">
        <f>+(1-$B$11)*F18</f>
        <v>0</v>
      </c>
      <c r="F31" s="8">
        <f>+(1-$B$11)*G18</f>
        <v>0</v>
      </c>
    </row>
    <row r="32" spans="1:9" x14ac:dyDescent="0.25">
      <c r="A32" t="s">
        <v>25</v>
      </c>
      <c r="B32" s="8">
        <f>+B31*$B$13</f>
        <v>0</v>
      </c>
      <c r="C32" s="8">
        <f>+C31*$B$13</f>
        <v>0</v>
      </c>
      <c r="D32" s="8">
        <f>+D31*$B$13</f>
        <v>0</v>
      </c>
      <c r="E32" s="8">
        <f>+E31*$B$13</f>
        <v>0</v>
      </c>
      <c r="F32" s="8">
        <f>+F31*$B$13</f>
        <v>0</v>
      </c>
    </row>
    <row r="33" spans="1:16" x14ac:dyDescent="0.25">
      <c r="A33" t="s">
        <v>35</v>
      </c>
      <c r="B33" s="8">
        <f>+B31-B32</f>
        <v>0</v>
      </c>
      <c r="C33" s="8">
        <f>+C31-C32</f>
        <v>0</v>
      </c>
      <c r="D33" s="8">
        <f>+D31-D32</f>
        <v>0</v>
      </c>
      <c r="E33" s="8">
        <f>+E31-E32</f>
        <v>0</v>
      </c>
      <c r="F33" s="8">
        <f>+F31-F32</f>
        <v>0</v>
      </c>
    </row>
    <row r="34" spans="1:16" x14ac:dyDescent="0.25">
      <c r="A34" t="s">
        <v>28</v>
      </c>
      <c r="B34" s="8">
        <f>+B33*$B$12</f>
        <v>0</v>
      </c>
      <c r="C34" s="8">
        <f>+C33*$B$12</f>
        <v>0</v>
      </c>
      <c r="D34" s="8">
        <f>+D33*$B$12</f>
        <v>0</v>
      </c>
      <c r="E34" s="8">
        <f>+E33*$B$12</f>
        <v>0</v>
      </c>
      <c r="F34" s="8">
        <f>+F33*$B$12</f>
        <v>0</v>
      </c>
    </row>
    <row r="35" spans="1:16" x14ac:dyDescent="0.25">
      <c r="B35" s="8"/>
      <c r="C35" s="8"/>
      <c r="D35" s="8"/>
      <c r="E35" s="8"/>
      <c r="F35" s="8"/>
    </row>
    <row r="36" spans="1:16" x14ac:dyDescent="0.25">
      <c r="A36" s="5" t="s">
        <v>34</v>
      </c>
      <c r="B36" s="8">
        <f>+C18-B31</f>
        <v>300000</v>
      </c>
      <c r="C36" s="8">
        <f>+D18-C31</f>
        <v>200000</v>
      </c>
      <c r="D36" s="8">
        <f>+E18-D31</f>
        <v>0</v>
      </c>
      <c r="E36" s="8">
        <f>+F18-E31</f>
        <v>0</v>
      </c>
      <c r="F36" s="8">
        <f>+G18-F31</f>
        <v>0</v>
      </c>
    </row>
    <row r="37" spans="1:16" x14ac:dyDescent="0.25">
      <c r="A37" t="s">
        <v>25</v>
      </c>
      <c r="B37" s="8">
        <f>+B36*$B$13</f>
        <v>0</v>
      </c>
      <c r="C37" s="8">
        <f>+C36*$B$13</f>
        <v>0</v>
      </c>
      <c r="D37" s="8">
        <f>+D36*$B$13</f>
        <v>0</v>
      </c>
      <c r="E37" s="8">
        <f>+E36*$B$13</f>
        <v>0</v>
      </c>
      <c r="F37" s="8">
        <f>+F36*$B$13</f>
        <v>0</v>
      </c>
    </row>
    <row r="38" spans="1:16" x14ac:dyDescent="0.25">
      <c r="A38" t="s">
        <v>35</v>
      </c>
      <c r="B38" s="8">
        <f>+B36-B37</f>
        <v>300000</v>
      </c>
      <c r="C38" s="8">
        <f>+C36-C37</f>
        <v>200000</v>
      </c>
      <c r="D38" s="8">
        <f>+D36-D37</f>
        <v>0</v>
      </c>
      <c r="E38" s="8">
        <f>+E36-E37</f>
        <v>0</v>
      </c>
      <c r="F38" s="8">
        <f>+F36-F37</f>
        <v>0</v>
      </c>
    </row>
    <row r="39" spans="1:16" x14ac:dyDescent="0.25">
      <c r="A39" t="s">
        <v>28</v>
      </c>
      <c r="B39" s="8">
        <f>+B38*$B$12</f>
        <v>0</v>
      </c>
      <c r="C39" s="8">
        <f>+C38*$B$12</f>
        <v>0</v>
      </c>
      <c r="D39" s="8">
        <f>+D38*$B$12</f>
        <v>0</v>
      </c>
      <c r="E39" s="8">
        <f>+E38*$B$12</f>
        <v>0</v>
      </c>
      <c r="F39" s="8">
        <f>+F38*$B$12</f>
        <v>0</v>
      </c>
    </row>
    <row r="40" spans="1:16" x14ac:dyDescent="0.25">
      <c r="B40" s="8"/>
      <c r="C40" s="8"/>
      <c r="D40" s="8"/>
      <c r="E40" s="8"/>
      <c r="F40" s="8"/>
    </row>
    <row r="41" spans="1:16" x14ac:dyDescent="0.25">
      <c r="A41" s="6" t="s">
        <v>24</v>
      </c>
      <c r="B41" s="2">
        <v>1</v>
      </c>
      <c r="C41">
        <f>+B41+1</f>
        <v>2</v>
      </c>
      <c r="D41">
        <f t="shared" ref="D41:P41" si="1">+C41+1</f>
        <v>3</v>
      </c>
      <c r="E41">
        <f t="shared" si="1"/>
        <v>4</v>
      </c>
      <c r="F41">
        <f t="shared" si="1"/>
        <v>5</v>
      </c>
      <c r="G41">
        <f t="shared" si="1"/>
        <v>6</v>
      </c>
      <c r="H41">
        <f t="shared" si="1"/>
        <v>7</v>
      </c>
      <c r="I41">
        <f t="shared" si="1"/>
        <v>8</v>
      </c>
      <c r="J41">
        <f t="shared" si="1"/>
        <v>9</v>
      </c>
      <c r="K41">
        <f t="shared" si="1"/>
        <v>10</v>
      </c>
      <c r="L41">
        <f t="shared" si="1"/>
        <v>11</v>
      </c>
      <c r="M41">
        <f t="shared" si="1"/>
        <v>12</v>
      </c>
      <c r="N41">
        <f t="shared" si="1"/>
        <v>13</v>
      </c>
      <c r="O41">
        <f t="shared" si="1"/>
        <v>14</v>
      </c>
      <c r="P41">
        <f t="shared" si="1"/>
        <v>15</v>
      </c>
    </row>
    <row r="42" spans="1:16" x14ac:dyDescent="0.25">
      <c r="A42" t="s">
        <v>9</v>
      </c>
      <c r="B42" s="7">
        <v>0</v>
      </c>
      <c r="C42" s="9">
        <f>+B48</f>
        <v>142500</v>
      </c>
      <c r="D42" s="9">
        <f t="shared" ref="D42:P42" si="2">+C48</f>
        <v>372875</v>
      </c>
      <c r="E42" s="9">
        <f t="shared" si="2"/>
        <v>449231.25</v>
      </c>
      <c r="F42" s="9">
        <f t="shared" si="2"/>
        <v>426769.6875</v>
      </c>
      <c r="G42" s="9">
        <f t="shared" si="2"/>
        <v>405431.203125</v>
      </c>
      <c r="H42" s="9">
        <f t="shared" si="2"/>
        <v>385159.64296874998</v>
      </c>
      <c r="I42" s="9">
        <f t="shared" si="2"/>
        <v>365901.66082031245</v>
      </c>
      <c r="J42" s="9">
        <f t="shared" si="2"/>
        <v>347606.57777929684</v>
      </c>
      <c r="K42" s="9">
        <f t="shared" si="2"/>
        <v>330226.248890332</v>
      </c>
      <c r="L42" s="9">
        <f t="shared" si="2"/>
        <v>313714.93644581543</v>
      </c>
      <c r="M42" s="9">
        <f t="shared" si="2"/>
        <v>298029.18962352467</v>
      </c>
      <c r="N42" s="9">
        <f t="shared" si="2"/>
        <v>283127.73014234845</v>
      </c>
      <c r="O42" s="9">
        <f t="shared" si="2"/>
        <v>268971.34363523102</v>
      </c>
      <c r="P42" s="9">
        <f t="shared" si="2"/>
        <v>255522.77645346947</v>
      </c>
    </row>
    <row r="43" spans="1:16" x14ac:dyDescent="0.25">
      <c r="A43" t="s">
        <v>47</v>
      </c>
      <c r="B43" s="7">
        <f>0.5*(C18-B31)</f>
        <v>150000</v>
      </c>
      <c r="C43" s="7">
        <f>0.5*(D18-C31)</f>
        <v>100000</v>
      </c>
      <c r="D43" s="7">
        <f>0.5*(E18-D31)</f>
        <v>0</v>
      </c>
      <c r="E43" s="7">
        <f>0.5*(F18-E31)</f>
        <v>0</v>
      </c>
      <c r="F43" s="7">
        <f>0.5*(G18-F31)</f>
        <v>0</v>
      </c>
      <c r="G43" s="7">
        <f t="shared" ref="G43:O43" si="3">0.5*H9</f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7">
        <f t="shared" si="3"/>
        <v>0</v>
      </c>
      <c r="L43" s="7">
        <f t="shared" si="3"/>
        <v>0</v>
      </c>
      <c r="M43" s="7">
        <f t="shared" si="3"/>
        <v>0</v>
      </c>
      <c r="N43" s="7">
        <f t="shared" si="3"/>
        <v>0</v>
      </c>
      <c r="O43" s="7">
        <f t="shared" si="3"/>
        <v>0</v>
      </c>
      <c r="P43" s="7">
        <f>0.5*Q9</f>
        <v>0</v>
      </c>
    </row>
    <row r="44" spans="1:16" x14ac:dyDescent="0.25">
      <c r="A44" t="s">
        <v>48</v>
      </c>
      <c r="B44" s="7">
        <v>0</v>
      </c>
      <c r="C44" s="9">
        <f>+B43</f>
        <v>150000</v>
      </c>
      <c r="D44" s="9">
        <f t="shared" ref="D44:P44" si="4">+C43</f>
        <v>100000</v>
      </c>
      <c r="E44" s="9">
        <f t="shared" si="4"/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9">
        <f t="shared" si="4"/>
        <v>0</v>
      </c>
    </row>
    <row r="45" spans="1:16" x14ac:dyDescent="0.25">
      <c r="A45" t="s">
        <v>12</v>
      </c>
      <c r="B45" s="8">
        <f>-(B37+B39)</f>
        <v>0</v>
      </c>
      <c r="C45" s="8">
        <f t="shared" ref="C45:P45" si="5">-(C37+C39)</f>
        <v>0</v>
      </c>
      <c r="D45" s="8">
        <f t="shared" si="5"/>
        <v>0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 t="shared" si="5"/>
        <v>0</v>
      </c>
    </row>
    <row r="46" spans="1:16" x14ac:dyDescent="0.25">
      <c r="A46" t="s">
        <v>10</v>
      </c>
      <c r="B46" s="7">
        <f>SUM(B42:B45)</f>
        <v>150000</v>
      </c>
      <c r="C46" s="7">
        <f t="shared" ref="C46:P46" si="6">SUM(C42:C45)</f>
        <v>392500</v>
      </c>
      <c r="D46" s="7">
        <f t="shared" si="6"/>
        <v>472875</v>
      </c>
      <c r="E46" s="7">
        <f t="shared" si="6"/>
        <v>449231.25</v>
      </c>
      <c r="F46" s="7">
        <f t="shared" si="6"/>
        <v>426769.6875</v>
      </c>
      <c r="G46" s="7">
        <f t="shared" si="6"/>
        <v>405431.203125</v>
      </c>
      <c r="H46" s="7">
        <f t="shared" si="6"/>
        <v>385159.64296874998</v>
      </c>
      <c r="I46" s="7">
        <f t="shared" si="6"/>
        <v>365901.66082031245</v>
      </c>
      <c r="J46" s="7">
        <f t="shared" si="6"/>
        <v>347606.57777929684</v>
      </c>
      <c r="K46" s="7">
        <f t="shared" si="6"/>
        <v>330226.248890332</v>
      </c>
      <c r="L46" s="7">
        <f t="shared" si="6"/>
        <v>313714.93644581543</v>
      </c>
      <c r="M46" s="7">
        <f t="shared" si="6"/>
        <v>298029.18962352467</v>
      </c>
      <c r="N46" s="7">
        <f t="shared" si="6"/>
        <v>283127.73014234845</v>
      </c>
      <c r="O46" s="7">
        <f t="shared" si="6"/>
        <v>268971.34363523102</v>
      </c>
      <c r="P46" s="7">
        <f t="shared" si="6"/>
        <v>255522.77645346947</v>
      </c>
    </row>
    <row r="47" spans="1:16" x14ac:dyDescent="0.25">
      <c r="A47" t="s">
        <v>11</v>
      </c>
      <c r="B47" s="7">
        <f t="shared" ref="B47:P47" si="7">+$B$9*B46</f>
        <v>7500</v>
      </c>
      <c r="C47" s="7">
        <f t="shared" si="7"/>
        <v>19625</v>
      </c>
      <c r="D47" s="7">
        <f t="shared" si="7"/>
        <v>23643.75</v>
      </c>
      <c r="E47" s="7">
        <f t="shared" si="7"/>
        <v>22461.5625</v>
      </c>
      <c r="F47" s="7">
        <f t="shared" si="7"/>
        <v>21338.484375</v>
      </c>
      <c r="G47" s="7">
        <f t="shared" si="7"/>
        <v>20271.560156250001</v>
      </c>
      <c r="H47" s="7">
        <f t="shared" si="7"/>
        <v>19257.982148437499</v>
      </c>
      <c r="I47" s="7">
        <f t="shared" si="7"/>
        <v>18295.083041015623</v>
      </c>
      <c r="J47" s="7">
        <f t="shared" si="7"/>
        <v>17380.328888964843</v>
      </c>
      <c r="K47" s="7">
        <f t="shared" si="7"/>
        <v>16511.312444516599</v>
      </c>
      <c r="L47" s="7">
        <f t="shared" si="7"/>
        <v>15685.746822290772</v>
      </c>
      <c r="M47" s="7">
        <f t="shared" si="7"/>
        <v>14901.459481176234</v>
      </c>
      <c r="N47" s="7">
        <f t="shared" si="7"/>
        <v>14156.386507117422</v>
      </c>
      <c r="O47" s="7">
        <f t="shared" si="7"/>
        <v>13448.567181761551</v>
      </c>
      <c r="P47" s="7">
        <f t="shared" si="7"/>
        <v>12776.138822673474</v>
      </c>
    </row>
    <row r="48" spans="1:16" x14ac:dyDescent="0.25">
      <c r="A48" t="s">
        <v>13</v>
      </c>
      <c r="B48" s="7">
        <f>+B46-B47</f>
        <v>142500</v>
      </c>
      <c r="C48" s="7">
        <f t="shared" ref="C48:P48" si="8">+C46-C47</f>
        <v>372875</v>
      </c>
      <c r="D48" s="7">
        <f t="shared" si="8"/>
        <v>449231.25</v>
      </c>
      <c r="E48" s="7">
        <f t="shared" si="8"/>
        <v>426769.6875</v>
      </c>
      <c r="F48" s="7">
        <f t="shared" si="8"/>
        <v>405431.203125</v>
      </c>
      <c r="G48" s="7">
        <f t="shared" si="8"/>
        <v>385159.64296874998</v>
      </c>
      <c r="H48" s="7">
        <f t="shared" si="8"/>
        <v>365901.66082031245</v>
      </c>
      <c r="I48" s="7">
        <f t="shared" si="8"/>
        <v>347606.57777929684</v>
      </c>
      <c r="J48" s="7">
        <f t="shared" si="8"/>
        <v>330226.248890332</v>
      </c>
      <c r="K48" s="7">
        <f t="shared" si="8"/>
        <v>313714.93644581543</v>
      </c>
      <c r="L48" s="7">
        <f t="shared" si="8"/>
        <v>298029.18962352467</v>
      </c>
      <c r="M48" s="7">
        <f t="shared" si="8"/>
        <v>283127.73014234845</v>
      </c>
      <c r="N48" s="7">
        <f t="shared" si="8"/>
        <v>268971.34363523102</v>
      </c>
      <c r="O48" s="7">
        <f t="shared" si="8"/>
        <v>255522.77645346947</v>
      </c>
      <c r="P48" s="7">
        <f t="shared" si="8"/>
        <v>242746.637630796</v>
      </c>
    </row>
    <row r="49" spans="1:16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t="s">
        <v>27</v>
      </c>
      <c r="B50" s="7">
        <f>+C19*$B$15</f>
        <v>0</v>
      </c>
      <c r="C50" s="7">
        <f>+D19*$B$15</f>
        <v>0</v>
      </c>
      <c r="D50" s="7">
        <f>+E19*$B$15</f>
        <v>0</v>
      </c>
      <c r="E50" s="7">
        <f>+F19*$B$15</f>
        <v>0</v>
      </c>
      <c r="F50" s="7">
        <f>+G19*$B$15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5">
      <c r="A51" t="s">
        <v>35</v>
      </c>
      <c r="B51" s="7">
        <f>+C19-B50</f>
        <v>300000</v>
      </c>
      <c r="C51" s="7">
        <f>+D19-C50</f>
        <v>200000</v>
      </c>
      <c r="D51" s="7">
        <f>+E19-D50</f>
        <v>0</v>
      </c>
      <c r="E51" s="7">
        <f>+F19-E50</f>
        <v>0</v>
      </c>
      <c r="F51" s="7">
        <f>+G19-F50</f>
        <v>0</v>
      </c>
      <c r="G51" s="7"/>
    </row>
    <row r="52" spans="1:16" x14ac:dyDescent="0.25">
      <c r="A52" t="s">
        <v>26</v>
      </c>
      <c r="B52" s="7">
        <f>+B51*$B$14</f>
        <v>0</v>
      </c>
      <c r="C52" s="7">
        <f>+C51*$B$14</f>
        <v>0</v>
      </c>
      <c r="D52" s="7">
        <f>+D51*$B$14</f>
        <v>0</v>
      </c>
      <c r="E52" s="7">
        <f>+E51*$B$14</f>
        <v>0</v>
      </c>
      <c r="F52" s="7">
        <f>+F51*$B$14</f>
        <v>0</v>
      </c>
      <c r="G52" s="7"/>
    </row>
    <row r="53" spans="1:16" x14ac:dyDescent="0.25">
      <c r="B53" s="7"/>
    </row>
    <row r="54" spans="1:16" x14ac:dyDescent="0.25">
      <c r="A54" s="6" t="s">
        <v>29</v>
      </c>
      <c r="B54" s="2">
        <v>1</v>
      </c>
      <c r="C54">
        <f>+B54+1</f>
        <v>2</v>
      </c>
      <c r="D54">
        <f t="shared" ref="D54:P54" si="9">+C54+1</f>
        <v>3</v>
      </c>
      <c r="E54">
        <f t="shared" si="9"/>
        <v>4</v>
      </c>
      <c r="F54">
        <f t="shared" si="9"/>
        <v>5</v>
      </c>
      <c r="G54">
        <f t="shared" si="9"/>
        <v>6</v>
      </c>
      <c r="H54">
        <f t="shared" si="9"/>
        <v>7</v>
      </c>
      <c r="I54">
        <f t="shared" si="9"/>
        <v>8</v>
      </c>
      <c r="J54">
        <f t="shared" si="9"/>
        <v>9</v>
      </c>
      <c r="K54">
        <f t="shared" si="9"/>
        <v>10</v>
      </c>
      <c r="L54">
        <f t="shared" si="9"/>
        <v>11</v>
      </c>
      <c r="M54">
        <f t="shared" si="9"/>
        <v>12</v>
      </c>
      <c r="N54">
        <f t="shared" si="9"/>
        <v>13</v>
      </c>
      <c r="O54">
        <f t="shared" si="9"/>
        <v>14</v>
      </c>
      <c r="P54">
        <f t="shared" si="9"/>
        <v>15</v>
      </c>
    </row>
    <row r="55" spans="1:16" x14ac:dyDescent="0.25">
      <c r="A55" t="s">
        <v>9</v>
      </c>
      <c r="B55" s="7">
        <v>0</v>
      </c>
      <c r="C55" s="9">
        <f>+B61</f>
        <v>142500</v>
      </c>
      <c r="D55" s="9">
        <f t="shared" ref="D55:P55" si="10">+C61</f>
        <v>372875</v>
      </c>
      <c r="E55" s="9">
        <f t="shared" si="10"/>
        <v>449231.25</v>
      </c>
      <c r="F55" s="9">
        <f t="shared" si="10"/>
        <v>426769.6875</v>
      </c>
      <c r="G55" s="9">
        <f t="shared" si="10"/>
        <v>405431.203125</v>
      </c>
      <c r="H55" s="9">
        <f t="shared" si="10"/>
        <v>385159.64296874998</v>
      </c>
      <c r="I55" s="9">
        <f t="shared" si="10"/>
        <v>365901.66082031245</v>
      </c>
      <c r="J55" s="9">
        <f t="shared" si="10"/>
        <v>347606.57777929684</v>
      </c>
      <c r="K55" s="9">
        <f t="shared" si="10"/>
        <v>330226.248890332</v>
      </c>
      <c r="L55" s="9">
        <f t="shared" si="10"/>
        <v>313714.93644581543</v>
      </c>
      <c r="M55" s="9">
        <f t="shared" si="10"/>
        <v>298029.18962352467</v>
      </c>
      <c r="N55" s="9">
        <f t="shared" si="10"/>
        <v>283127.73014234845</v>
      </c>
      <c r="O55" s="9">
        <f t="shared" si="10"/>
        <v>268971.34363523102</v>
      </c>
      <c r="P55" s="9">
        <f t="shared" si="10"/>
        <v>255522.77645346947</v>
      </c>
    </row>
    <row r="56" spans="1:16" x14ac:dyDescent="0.25">
      <c r="A56" t="s">
        <v>21</v>
      </c>
      <c r="B56" s="7">
        <f>+C19*0.5</f>
        <v>150000</v>
      </c>
      <c r="C56" s="7">
        <f>+D19*0.5</f>
        <v>100000</v>
      </c>
      <c r="D56" s="7">
        <f t="shared" ref="D56:P56" si="11">+E19*0.5</f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</row>
    <row r="57" spans="1:16" x14ac:dyDescent="0.25">
      <c r="A57" t="s">
        <v>22</v>
      </c>
      <c r="B57" s="7">
        <v>0</v>
      </c>
      <c r="C57" s="7">
        <f>+B56</f>
        <v>150000</v>
      </c>
      <c r="D57" s="7">
        <f t="shared" ref="D57:P57" si="12">+C56</f>
        <v>100000</v>
      </c>
      <c r="E57" s="7">
        <f t="shared" si="12"/>
        <v>0</v>
      </c>
      <c r="F57" s="7">
        <f t="shared" si="12"/>
        <v>0</v>
      </c>
      <c r="G57" s="7">
        <f t="shared" si="12"/>
        <v>0</v>
      </c>
      <c r="H57" s="7">
        <f t="shared" si="12"/>
        <v>0</v>
      </c>
      <c r="I57" s="7">
        <f t="shared" si="12"/>
        <v>0</v>
      </c>
      <c r="J57" s="7">
        <f t="shared" si="12"/>
        <v>0</v>
      </c>
      <c r="K57" s="7">
        <f t="shared" si="12"/>
        <v>0</v>
      </c>
      <c r="L57" s="7">
        <f t="shared" si="12"/>
        <v>0</v>
      </c>
      <c r="M57" s="7">
        <f t="shared" si="12"/>
        <v>0</v>
      </c>
      <c r="N57" s="7">
        <f t="shared" si="12"/>
        <v>0</v>
      </c>
      <c r="O57" s="7">
        <f t="shared" si="12"/>
        <v>0</v>
      </c>
      <c r="P57" s="7">
        <f t="shared" si="12"/>
        <v>0</v>
      </c>
    </row>
    <row r="58" spans="1:16" x14ac:dyDescent="0.25">
      <c r="A58" t="s">
        <v>12</v>
      </c>
      <c r="B58" s="8">
        <f>-(B50+B52)</f>
        <v>0</v>
      </c>
      <c r="C58" s="8">
        <f>-(C50+C52)</f>
        <v>0</v>
      </c>
      <c r="D58" s="8">
        <f t="shared" ref="D58:P58" si="13">-(D50+D52)</f>
        <v>0</v>
      </c>
      <c r="E58" s="8">
        <f t="shared" si="13"/>
        <v>0</v>
      </c>
      <c r="F58" s="8">
        <f t="shared" si="13"/>
        <v>0</v>
      </c>
      <c r="G58" s="8">
        <f t="shared" si="13"/>
        <v>0</v>
      </c>
      <c r="H58" s="8">
        <f t="shared" si="13"/>
        <v>0</v>
      </c>
      <c r="I58" s="8">
        <f t="shared" si="13"/>
        <v>0</v>
      </c>
      <c r="J58" s="8">
        <f t="shared" si="13"/>
        <v>0</v>
      </c>
      <c r="K58" s="8">
        <f t="shared" si="13"/>
        <v>0</v>
      </c>
      <c r="L58" s="8">
        <f t="shared" si="13"/>
        <v>0</v>
      </c>
      <c r="M58" s="8">
        <f t="shared" si="13"/>
        <v>0</v>
      </c>
      <c r="N58" s="8">
        <f t="shared" si="13"/>
        <v>0</v>
      </c>
      <c r="O58" s="8">
        <f t="shared" si="13"/>
        <v>0</v>
      </c>
      <c r="P58" s="8">
        <f t="shared" si="13"/>
        <v>0</v>
      </c>
    </row>
    <row r="59" spans="1:16" x14ac:dyDescent="0.25">
      <c r="A59" t="s">
        <v>10</v>
      </c>
      <c r="B59" s="7">
        <f>SUM(B55:B58)</f>
        <v>150000</v>
      </c>
      <c r="C59" s="7">
        <f>SUM(C55:C58)</f>
        <v>392500</v>
      </c>
      <c r="D59" s="7">
        <f t="shared" ref="D59:P59" si="14">SUM(D55:D58)</f>
        <v>472875</v>
      </c>
      <c r="E59" s="7">
        <f t="shared" si="14"/>
        <v>449231.25</v>
      </c>
      <c r="F59" s="7">
        <f t="shared" si="14"/>
        <v>426769.6875</v>
      </c>
      <c r="G59" s="7">
        <f t="shared" si="14"/>
        <v>405431.203125</v>
      </c>
      <c r="H59" s="7">
        <f t="shared" si="14"/>
        <v>385159.64296874998</v>
      </c>
      <c r="I59" s="7">
        <f t="shared" si="14"/>
        <v>365901.66082031245</v>
      </c>
      <c r="J59" s="7">
        <f t="shared" si="14"/>
        <v>347606.57777929684</v>
      </c>
      <c r="K59" s="7">
        <f t="shared" si="14"/>
        <v>330226.248890332</v>
      </c>
      <c r="L59" s="7">
        <f t="shared" si="14"/>
        <v>313714.93644581543</v>
      </c>
      <c r="M59" s="7">
        <f t="shared" si="14"/>
        <v>298029.18962352467</v>
      </c>
      <c r="N59" s="7">
        <f t="shared" si="14"/>
        <v>283127.73014234845</v>
      </c>
      <c r="O59" s="7">
        <f t="shared" si="14"/>
        <v>268971.34363523102</v>
      </c>
      <c r="P59" s="7">
        <f t="shared" si="14"/>
        <v>255522.77645346947</v>
      </c>
    </row>
    <row r="60" spans="1:16" x14ac:dyDescent="0.25">
      <c r="A60" t="s">
        <v>11</v>
      </c>
      <c r="B60" s="7">
        <f>+$B$10*B59</f>
        <v>7500</v>
      </c>
      <c r="C60" s="7">
        <f t="shared" ref="C60:P60" si="15">+$B$10*C59</f>
        <v>19625</v>
      </c>
      <c r="D60" s="7">
        <f t="shared" si="15"/>
        <v>23643.75</v>
      </c>
      <c r="E60" s="7">
        <f t="shared" si="15"/>
        <v>22461.5625</v>
      </c>
      <c r="F60" s="7">
        <f t="shared" si="15"/>
        <v>21338.484375</v>
      </c>
      <c r="G60" s="7">
        <f t="shared" si="15"/>
        <v>20271.560156250001</v>
      </c>
      <c r="H60" s="7">
        <f t="shared" si="15"/>
        <v>19257.982148437499</v>
      </c>
      <c r="I60" s="7">
        <f t="shared" si="15"/>
        <v>18295.083041015623</v>
      </c>
      <c r="J60" s="7">
        <f t="shared" si="15"/>
        <v>17380.328888964843</v>
      </c>
      <c r="K60" s="7">
        <f t="shared" si="15"/>
        <v>16511.312444516599</v>
      </c>
      <c r="L60" s="7">
        <f t="shared" si="15"/>
        <v>15685.746822290772</v>
      </c>
      <c r="M60" s="7">
        <f t="shared" si="15"/>
        <v>14901.459481176234</v>
      </c>
      <c r="N60" s="7">
        <f t="shared" si="15"/>
        <v>14156.386507117422</v>
      </c>
      <c r="O60" s="7">
        <f t="shared" si="15"/>
        <v>13448.567181761551</v>
      </c>
      <c r="P60" s="7">
        <f t="shared" si="15"/>
        <v>12776.138822673474</v>
      </c>
    </row>
    <row r="61" spans="1:16" x14ac:dyDescent="0.25">
      <c r="A61" t="s">
        <v>13</v>
      </c>
      <c r="B61" s="7">
        <f>+B59-B60</f>
        <v>142500</v>
      </c>
      <c r="C61" s="7">
        <f>+C59-C60</f>
        <v>372875</v>
      </c>
      <c r="D61" s="7">
        <f t="shared" ref="D61:P61" si="16">+D59-D60</f>
        <v>449231.25</v>
      </c>
      <c r="E61" s="7">
        <f t="shared" si="16"/>
        <v>426769.6875</v>
      </c>
      <c r="F61" s="7">
        <f t="shared" si="16"/>
        <v>405431.203125</v>
      </c>
      <c r="G61" s="7">
        <f t="shared" si="16"/>
        <v>385159.64296874998</v>
      </c>
      <c r="H61" s="7">
        <f t="shared" si="16"/>
        <v>365901.66082031245</v>
      </c>
      <c r="I61" s="7">
        <f t="shared" si="16"/>
        <v>347606.57777929684</v>
      </c>
      <c r="J61" s="7">
        <f t="shared" si="16"/>
        <v>330226.248890332</v>
      </c>
      <c r="K61" s="7">
        <f t="shared" si="16"/>
        <v>313714.93644581543</v>
      </c>
      <c r="L61" s="7">
        <f t="shared" si="16"/>
        <v>298029.18962352467</v>
      </c>
      <c r="M61" s="7">
        <f t="shared" si="16"/>
        <v>283127.73014234845</v>
      </c>
      <c r="N61" s="7">
        <f t="shared" si="16"/>
        <v>268971.34363523102</v>
      </c>
      <c r="O61" s="7">
        <f t="shared" si="16"/>
        <v>255522.77645346947</v>
      </c>
      <c r="P61" s="7">
        <f t="shared" si="16"/>
        <v>242746.637630796</v>
      </c>
    </row>
    <row r="62" spans="1:16" x14ac:dyDescent="0.25">
      <c r="B62" s="2"/>
    </row>
    <row r="63" spans="1:16" x14ac:dyDescent="0.25">
      <c r="B63" s="2"/>
    </row>
    <row r="64" spans="1:16" x14ac:dyDescent="0.25">
      <c r="A64" s="1" t="s">
        <v>14</v>
      </c>
      <c r="B64" s="2">
        <v>1</v>
      </c>
      <c r="C64">
        <f>+B64+1</f>
        <v>2</v>
      </c>
      <c r="D64">
        <f t="shared" ref="D64:P64" si="17">+C64+1</f>
        <v>3</v>
      </c>
      <c r="E64">
        <f t="shared" si="17"/>
        <v>4</v>
      </c>
      <c r="F64">
        <f t="shared" si="17"/>
        <v>5</v>
      </c>
      <c r="G64">
        <f t="shared" si="17"/>
        <v>6</v>
      </c>
      <c r="H64">
        <f t="shared" si="17"/>
        <v>7</v>
      </c>
      <c r="I64">
        <f t="shared" si="17"/>
        <v>8</v>
      </c>
      <c r="J64">
        <f t="shared" si="17"/>
        <v>9</v>
      </c>
      <c r="K64">
        <f t="shared" si="17"/>
        <v>10</v>
      </c>
      <c r="L64">
        <f t="shared" si="17"/>
        <v>11</v>
      </c>
      <c r="M64">
        <f t="shared" si="17"/>
        <v>12</v>
      </c>
      <c r="N64">
        <f t="shared" si="17"/>
        <v>13</v>
      </c>
      <c r="O64">
        <f t="shared" si="17"/>
        <v>14</v>
      </c>
      <c r="P64">
        <f t="shared" si="17"/>
        <v>15</v>
      </c>
    </row>
    <row r="65" spans="1:16" x14ac:dyDescent="0.25">
      <c r="A65" t="s">
        <v>15</v>
      </c>
      <c r="B65" s="8">
        <f>+B31</f>
        <v>0</v>
      </c>
      <c r="C65" s="8">
        <f>+C31</f>
        <v>0</v>
      </c>
      <c r="D65" s="8">
        <f t="shared" ref="D65:P65" si="18">+D31</f>
        <v>0</v>
      </c>
      <c r="E65" s="8">
        <f t="shared" si="18"/>
        <v>0</v>
      </c>
      <c r="F65" s="8">
        <f t="shared" si="18"/>
        <v>0</v>
      </c>
      <c r="G65" s="8">
        <f t="shared" si="18"/>
        <v>0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8">
        <f t="shared" si="18"/>
        <v>0</v>
      </c>
      <c r="L65" s="8">
        <f t="shared" si="18"/>
        <v>0</v>
      </c>
      <c r="M65" s="8">
        <f t="shared" si="18"/>
        <v>0</v>
      </c>
      <c r="N65" s="8">
        <f t="shared" si="18"/>
        <v>0</v>
      </c>
      <c r="O65" s="8">
        <f t="shared" si="18"/>
        <v>0</v>
      </c>
      <c r="P65" s="8">
        <f t="shared" si="18"/>
        <v>0</v>
      </c>
    </row>
    <row r="66" spans="1:16" x14ac:dyDescent="0.25">
      <c r="A66" t="s">
        <v>36</v>
      </c>
      <c r="B66" s="8">
        <f>-(B32+B34)</f>
        <v>0</v>
      </c>
      <c r="C66" s="8">
        <f>-(C32+C34)</f>
        <v>0</v>
      </c>
      <c r="D66" s="8">
        <f t="shared" ref="D66:P66" si="19">-(D32+D34)</f>
        <v>0</v>
      </c>
      <c r="E66" s="8">
        <f t="shared" si="19"/>
        <v>0</v>
      </c>
      <c r="F66" s="8">
        <f t="shared" si="19"/>
        <v>0</v>
      </c>
      <c r="G66" s="8">
        <f t="shared" si="19"/>
        <v>0</v>
      </c>
      <c r="H66" s="8">
        <f t="shared" si="19"/>
        <v>0</v>
      </c>
      <c r="I66" s="8">
        <f t="shared" si="19"/>
        <v>0</v>
      </c>
      <c r="J66" s="8">
        <f t="shared" si="19"/>
        <v>0</v>
      </c>
      <c r="K66" s="8">
        <f t="shared" si="19"/>
        <v>0</v>
      </c>
      <c r="L66" s="8">
        <f t="shared" si="19"/>
        <v>0</v>
      </c>
      <c r="M66" s="8">
        <f t="shared" si="19"/>
        <v>0</v>
      </c>
      <c r="N66" s="8">
        <f t="shared" si="19"/>
        <v>0</v>
      </c>
      <c r="O66" s="8">
        <f t="shared" si="19"/>
        <v>0</v>
      </c>
      <c r="P66" s="8">
        <f t="shared" si="19"/>
        <v>0</v>
      </c>
    </row>
    <row r="67" spans="1:16" x14ac:dyDescent="0.25">
      <c r="A67" t="s">
        <v>3</v>
      </c>
      <c r="B67" s="9">
        <f>+B60+B47</f>
        <v>15000</v>
      </c>
      <c r="C67" s="9">
        <f t="shared" ref="C67:P67" si="20">+C60+C47</f>
        <v>39250</v>
      </c>
      <c r="D67" s="9">
        <f t="shared" si="20"/>
        <v>47287.5</v>
      </c>
      <c r="E67" s="9">
        <f t="shared" si="20"/>
        <v>44923.125</v>
      </c>
      <c r="F67" s="9">
        <f t="shared" si="20"/>
        <v>42676.96875</v>
      </c>
      <c r="G67" s="9">
        <f t="shared" si="20"/>
        <v>40543.120312500003</v>
      </c>
      <c r="H67" s="9">
        <f t="shared" si="20"/>
        <v>38515.964296874998</v>
      </c>
      <c r="I67" s="9">
        <f t="shared" si="20"/>
        <v>36590.166082031246</v>
      </c>
      <c r="J67" s="9">
        <f t="shared" si="20"/>
        <v>34760.657777929686</v>
      </c>
      <c r="K67" s="9">
        <f t="shared" si="20"/>
        <v>33022.624889033199</v>
      </c>
      <c r="L67" s="9">
        <f t="shared" si="20"/>
        <v>31371.493644581544</v>
      </c>
      <c r="M67" s="9">
        <f t="shared" si="20"/>
        <v>29802.918962352469</v>
      </c>
      <c r="N67" s="9">
        <f t="shared" si="20"/>
        <v>28312.773014234845</v>
      </c>
      <c r="O67" s="9">
        <f t="shared" si="20"/>
        <v>26897.134363523102</v>
      </c>
      <c r="P67" s="9">
        <f t="shared" si="20"/>
        <v>25552.277645346949</v>
      </c>
    </row>
    <row r="68" spans="1:16" x14ac:dyDescent="0.25">
      <c r="A68" s="1" t="s">
        <v>43</v>
      </c>
      <c r="B68" s="10">
        <f>SUM(B65:B67)</f>
        <v>15000</v>
      </c>
      <c r="C68" s="10">
        <f>SUM(C65:C67)</f>
        <v>39250</v>
      </c>
      <c r="D68" s="10">
        <f t="shared" ref="D68:P68" si="21">SUM(D65:D67)</f>
        <v>47287.5</v>
      </c>
      <c r="E68" s="10">
        <f t="shared" si="21"/>
        <v>44923.125</v>
      </c>
      <c r="F68" s="10">
        <f t="shared" si="21"/>
        <v>42676.96875</v>
      </c>
      <c r="G68" s="10">
        <f t="shared" si="21"/>
        <v>40543.120312500003</v>
      </c>
      <c r="H68" s="10">
        <f t="shared" si="21"/>
        <v>38515.964296874998</v>
      </c>
      <c r="I68" s="10">
        <f t="shared" si="21"/>
        <v>36590.166082031246</v>
      </c>
      <c r="J68" s="10">
        <f t="shared" si="21"/>
        <v>34760.657777929686</v>
      </c>
      <c r="K68" s="10">
        <f t="shared" si="21"/>
        <v>33022.624889033199</v>
      </c>
      <c r="L68" s="10">
        <f t="shared" si="21"/>
        <v>31371.493644581544</v>
      </c>
      <c r="M68" s="10">
        <f t="shared" si="21"/>
        <v>29802.918962352469</v>
      </c>
      <c r="N68" s="10">
        <f t="shared" si="21"/>
        <v>28312.773014234845</v>
      </c>
      <c r="O68" s="10">
        <f t="shared" si="21"/>
        <v>26897.134363523102</v>
      </c>
      <c r="P68" s="10">
        <f t="shared" si="21"/>
        <v>25552.277645346949</v>
      </c>
    </row>
    <row r="69" spans="1:16" x14ac:dyDescent="0.25">
      <c r="A69" t="s">
        <v>37</v>
      </c>
      <c r="B69" s="4">
        <f>+B68*$B$6</f>
        <v>2250</v>
      </c>
      <c r="C69" s="4">
        <f>+C68*$B$6</f>
        <v>5887.5</v>
      </c>
      <c r="D69" s="4">
        <f t="shared" ref="D69:P69" si="22">+D68*$B$6</f>
        <v>7093.125</v>
      </c>
      <c r="E69" s="4">
        <f t="shared" si="22"/>
        <v>6738.46875</v>
      </c>
      <c r="F69" s="4">
        <f t="shared" si="22"/>
        <v>6401.5453124999995</v>
      </c>
      <c r="G69" s="4">
        <f t="shared" si="22"/>
        <v>6081.4680468750003</v>
      </c>
      <c r="H69" s="4">
        <f t="shared" si="22"/>
        <v>5777.3946445312495</v>
      </c>
      <c r="I69" s="4">
        <f t="shared" si="22"/>
        <v>5488.5249123046869</v>
      </c>
      <c r="J69" s="4">
        <f t="shared" si="22"/>
        <v>5214.0986666894523</v>
      </c>
      <c r="K69" s="4">
        <f t="shared" si="22"/>
        <v>4953.3937333549793</v>
      </c>
      <c r="L69" s="4">
        <f t="shared" si="22"/>
        <v>4705.7240466872317</v>
      </c>
      <c r="M69" s="4">
        <f t="shared" si="22"/>
        <v>4470.4378443528703</v>
      </c>
      <c r="N69" s="4">
        <f t="shared" si="22"/>
        <v>4246.9159521352267</v>
      </c>
      <c r="O69" s="4">
        <f t="shared" si="22"/>
        <v>4034.5701545284651</v>
      </c>
      <c r="P69" s="4">
        <f t="shared" si="22"/>
        <v>3832.8416468020423</v>
      </c>
    </row>
    <row r="70" spans="1:16" x14ac:dyDescent="0.25">
      <c r="A70" t="s">
        <v>38</v>
      </c>
      <c r="B70" s="4">
        <f>+B68*$B$7</f>
        <v>1500</v>
      </c>
      <c r="C70" s="4">
        <f>+C68*$B$7</f>
        <v>3925</v>
      </c>
      <c r="D70" s="4">
        <f t="shared" ref="D70:P70" si="23">+D68*$B$7</f>
        <v>4728.75</v>
      </c>
      <c r="E70" s="4">
        <f t="shared" si="23"/>
        <v>4492.3125</v>
      </c>
      <c r="F70" s="4">
        <f t="shared" si="23"/>
        <v>4267.6968750000005</v>
      </c>
      <c r="G70" s="4">
        <f t="shared" si="23"/>
        <v>4054.3120312500005</v>
      </c>
      <c r="H70" s="4">
        <f t="shared" si="23"/>
        <v>3851.5964296874999</v>
      </c>
      <c r="I70" s="4">
        <f t="shared" si="23"/>
        <v>3659.0166082031246</v>
      </c>
      <c r="J70" s="4">
        <f t="shared" si="23"/>
        <v>3476.0657777929687</v>
      </c>
      <c r="K70" s="4">
        <f t="shared" si="23"/>
        <v>3302.26248890332</v>
      </c>
      <c r="L70" s="4">
        <f t="shared" si="23"/>
        <v>3137.1493644581547</v>
      </c>
      <c r="M70" s="4">
        <f t="shared" si="23"/>
        <v>2980.2918962352469</v>
      </c>
      <c r="N70" s="4">
        <f t="shared" si="23"/>
        <v>2831.2773014234845</v>
      </c>
      <c r="O70" s="4">
        <f t="shared" si="23"/>
        <v>2689.7134363523105</v>
      </c>
      <c r="P70" s="4">
        <f t="shared" si="23"/>
        <v>2555.2277645346949</v>
      </c>
    </row>
    <row r="71" spans="1:16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t="s">
        <v>39</v>
      </c>
      <c r="B72" s="10">
        <f>+B34+B39+B52</f>
        <v>0</v>
      </c>
      <c r="C72" s="10">
        <f>+C34+C39+C52</f>
        <v>0</v>
      </c>
      <c r="D72" s="10">
        <f t="shared" ref="D72:P72" si="24">+D34+D39+D52</f>
        <v>0</v>
      </c>
      <c r="E72" s="10">
        <f t="shared" si="24"/>
        <v>0</v>
      </c>
      <c r="F72" s="10">
        <f t="shared" si="24"/>
        <v>0</v>
      </c>
      <c r="G72" s="10">
        <f t="shared" si="24"/>
        <v>0</v>
      </c>
      <c r="H72" s="10">
        <f t="shared" si="24"/>
        <v>0</v>
      </c>
      <c r="I72" s="10">
        <f t="shared" si="24"/>
        <v>0</v>
      </c>
      <c r="J72" s="10">
        <f t="shared" si="24"/>
        <v>0</v>
      </c>
      <c r="K72" s="10">
        <f t="shared" si="24"/>
        <v>0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10">
        <f t="shared" si="24"/>
        <v>0</v>
      </c>
      <c r="P72" s="10">
        <f t="shared" si="24"/>
        <v>0</v>
      </c>
    </row>
    <row r="73" spans="1:16" x14ac:dyDescent="0.25">
      <c r="A73" t="s">
        <v>40</v>
      </c>
      <c r="B73" s="10">
        <f>+B32+B37+B50</f>
        <v>0</v>
      </c>
      <c r="C73" s="10">
        <f>+C32+C37+C50</f>
        <v>0</v>
      </c>
      <c r="D73" s="10">
        <f t="shared" ref="D73:P73" si="25">+D32+D37+D50</f>
        <v>0</v>
      </c>
      <c r="E73" s="10">
        <f t="shared" si="25"/>
        <v>0</v>
      </c>
      <c r="F73" s="10">
        <f t="shared" si="25"/>
        <v>0</v>
      </c>
      <c r="G73" s="10">
        <f t="shared" si="25"/>
        <v>0</v>
      </c>
      <c r="H73" s="10">
        <f t="shared" si="25"/>
        <v>0</v>
      </c>
      <c r="I73" s="10">
        <f t="shared" si="25"/>
        <v>0</v>
      </c>
      <c r="J73" s="10">
        <f t="shared" si="25"/>
        <v>0</v>
      </c>
      <c r="K73" s="10">
        <f t="shared" si="25"/>
        <v>0</v>
      </c>
      <c r="L73" s="10">
        <f t="shared" si="25"/>
        <v>0</v>
      </c>
      <c r="M73" s="10">
        <f t="shared" si="25"/>
        <v>0</v>
      </c>
      <c r="N73" s="10">
        <f t="shared" si="25"/>
        <v>0</v>
      </c>
      <c r="O73" s="10">
        <f t="shared" si="25"/>
        <v>0</v>
      </c>
      <c r="P73" s="10">
        <f t="shared" si="25"/>
        <v>0</v>
      </c>
    </row>
    <row r="74" spans="1:16" x14ac:dyDescent="0.25">
      <c r="A74" t="s">
        <v>41</v>
      </c>
      <c r="B74" s="10">
        <f>+B69+B72</f>
        <v>2250</v>
      </c>
      <c r="C74" s="10">
        <f>+C69+C72</f>
        <v>5887.5</v>
      </c>
      <c r="D74" s="10">
        <f t="shared" ref="D74:P74" si="26">+D69+D72</f>
        <v>7093.125</v>
      </c>
      <c r="E74" s="10">
        <f t="shared" si="26"/>
        <v>6738.46875</v>
      </c>
      <c r="F74" s="10">
        <f t="shared" si="26"/>
        <v>6401.5453124999995</v>
      </c>
      <c r="G74" s="10">
        <f t="shared" si="26"/>
        <v>6081.4680468750003</v>
      </c>
      <c r="H74" s="10">
        <f t="shared" si="26"/>
        <v>5777.3946445312495</v>
      </c>
      <c r="I74" s="10">
        <f t="shared" si="26"/>
        <v>5488.5249123046869</v>
      </c>
      <c r="J74" s="10">
        <f t="shared" si="26"/>
        <v>5214.0986666894523</v>
      </c>
      <c r="K74" s="10">
        <f t="shared" si="26"/>
        <v>4953.3937333549793</v>
      </c>
      <c r="L74" s="10">
        <f t="shared" si="26"/>
        <v>4705.7240466872317</v>
      </c>
      <c r="M74" s="10">
        <f t="shared" si="26"/>
        <v>4470.4378443528703</v>
      </c>
      <c r="N74" s="10">
        <f t="shared" si="26"/>
        <v>4246.9159521352267</v>
      </c>
      <c r="O74" s="10">
        <f t="shared" si="26"/>
        <v>4034.5701545284651</v>
      </c>
      <c r="P74" s="10">
        <f t="shared" si="26"/>
        <v>3832.8416468020423</v>
      </c>
    </row>
    <row r="75" spans="1:16" x14ac:dyDescent="0.25">
      <c r="A75" t="s">
        <v>42</v>
      </c>
      <c r="B75" s="10">
        <f>+B70+B73</f>
        <v>1500</v>
      </c>
      <c r="C75" s="10">
        <f>+C70+C73</f>
        <v>3925</v>
      </c>
      <c r="D75" s="10">
        <f t="shared" ref="D75:P75" si="27">+D70+D73</f>
        <v>4728.75</v>
      </c>
      <c r="E75" s="10">
        <f t="shared" si="27"/>
        <v>4492.3125</v>
      </c>
      <c r="F75" s="10">
        <f t="shared" si="27"/>
        <v>4267.6968750000005</v>
      </c>
      <c r="G75" s="10">
        <f t="shared" si="27"/>
        <v>4054.3120312500005</v>
      </c>
      <c r="H75" s="10">
        <f t="shared" si="27"/>
        <v>3851.5964296874999</v>
      </c>
      <c r="I75" s="10">
        <f t="shared" si="27"/>
        <v>3659.0166082031246</v>
      </c>
      <c r="J75" s="10">
        <f t="shared" si="27"/>
        <v>3476.0657777929687</v>
      </c>
      <c r="K75" s="10">
        <f t="shared" si="27"/>
        <v>3302.26248890332</v>
      </c>
      <c r="L75" s="10">
        <f t="shared" si="27"/>
        <v>3137.1493644581547</v>
      </c>
      <c r="M75" s="10">
        <f t="shared" si="27"/>
        <v>2980.2918962352469</v>
      </c>
      <c r="N75" s="10">
        <f t="shared" si="27"/>
        <v>2831.2773014234845</v>
      </c>
      <c r="O75" s="10">
        <f t="shared" si="27"/>
        <v>2689.7134363523105</v>
      </c>
      <c r="P75" s="10">
        <f t="shared" si="27"/>
        <v>2555.2277645346949</v>
      </c>
    </row>
    <row r="76" spans="1:16" x14ac:dyDescent="0.25">
      <c r="A76" t="s">
        <v>2</v>
      </c>
      <c r="B76" s="10">
        <f>+B74+B75</f>
        <v>3750</v>
      </c>
      <c r="C76" s="10">
        <f>+C74+C75</f>
        <v>9812.5</v>
      </c>
      <c r="D76" s="10">
        <f t="shared" ref="D76:P76" si="28">+D74+D75</f>
        <v>11821.875</v>
      </c>
      <c r="E76" s="10">
        <f t="shared" si="28"/>
        <v>11230.78125</v>
      </c>
      <c r="F76" s="10">
        <f t="shared" si="28"/>
        <v>10669.2421875</v>
      </c>
      <c r="G76" s="10">
        <f t="shared" si="28"/>
        <v>10135.780078125001</v>
      </c>
      <c r="H76" s="10">
        <f t="shared" si="28"/>
        <v>9628.9910742187494</v>
      </c>
      <c r="I76" s="10">
        <f t="shared" si="28"/>
        <v>9147.5415205078116</v>
      </c>
      <c r="J76" s="10">
        <f t="shared" si="28"/>
        <v>8690.1644444824215</v>
      </c>
      <c r="K76" s="10">
        <f t="shared" si="28"/>
        <v>8255.6562222582997</v>
      </c>
      <c r="L76" s="10">
        <f t="shared" si="28"/>
        <v>7842.8734111453869</v>
      </c>
      <c r="M76" s="10">
        <f t="shared" si="28"/>
        <v>7450.7297405881172</v>
      </c>
      <c r="N76" s="10">
        <f t="shared" si="28"/>
        <v>7078.1932535587111</v>
      </c>
      <c r="O76" s="10">
        <f t="shared" si="28"/>
        <v>6724.2835908807756</v>
      </c>
      <c r="P76" s="10">
        <f t="shared" si="28"/>
        <v>6388.0694113367372</v>
      </c>
    </row>
    <row r="78" spans="1:16" x14ac:dyDescent="0.25">
      <c r="A78" t="s">
        <v>44</v>
      </c>
      <c r="B78" s="4">
        <f t="shared" ref="B78:P78" si="29">+B74/(1+$B$5)^B$64</f>
        <v>2045.4545454545453</v>
      </c>
      <c r="C78" s="4">
        <f t="shared" si="29"/>
        <v>4865.7024793388418</v>
      </c>
      <c r="D78" s="4">
        <f t="shared" si="29"/>
        <v>5329.1697971450021</v>
      </c>
      <c r="E78" s="4">
        <f t="shared" si="29"/>
        <v>4602.4648248070471</v>
      </c>
      <c r="F78" s="4">
        <f t="shared" si="29"/>
        <v>3974.8559850606312</v>
      </c>
      <c r="G78" s="4">
        <f t="shared" si="29"/>
        <v>3432.8301689159998</v>
      </c>
      <c r="H78" s="4">
        <f t="shared" si="29"/>
        <v>2964.7169640638172</v>
      </c>
      <c r="I78" s="4">
        <f t="shared" si="29"/>
        <v>2560.437378055115</v>
      </c>
      <c r="J78" s="4">
        <f t="shared" si="29"/>
        <v>2211.2868265021443</v>
      </c>
      <c r="K78" s="4">
        <f t="shared" si="29"/>
        <v>1909.7477137973062</v>
      </c>
      <c r="L78" s="4">
        <f t="shared" si="29"/>
        <v>1649.3275710067646</v>
      </c>
      <c r="M78" s="4">
        <f t="shared" si="29"/>
        <v>1424.4192658694787</v>
      </c>
      <c r="N78" s="4">
        <f t="shared" si="29"/>
        <v>1230.1802750690952</v>
      </c>
      <c r="O78" s="4">
        <f t="shared" si="29"/>
        <v>1062.4284193778547</v>
      </c>
      <c r="P78" s="4">
        <f t="shared" si="29"/>
        <v>917.55181673542006</v>
      </c>
    </row>
    <row r="79" spans="1:16" x14ac:dyDescent="0.25">
      <c r="A79" t="s">
        <v>45</v>
      </c>
      <c r="B79" s="4">
        <f t="shared" ref="B79:P79" si="30">+B75/(1+$B$5)^B$64</f>
        <v>1363.6363636363635</v>
      </c>
      <c r="C79" s="4">
        <f t="shared" si="30"/>
        <v>3243.8016528925614</v>
      </c>
      <c r="D79" s="4">
        <f t="shared" si="30"/>
        <v>3552.7798647633349</v>
      </c>
      <c r="E79" s="4">
        <f t="shared" si="30"/>
        <v>3068.3098832046985</v>
      </c>
      <c r="F79" s="4">
        <f t="shared" si="30"/>
        <v>2649.9039900404214</v>
      </c>
      <c r="G79" s="4">
        <f t="shared" si="30"/>
        <v>2288.553445944</v>
      </c>
      <c r="H79" s="4">
        <f t="shared" si="30"/>
        <v>1976.4779760425449</v>
      </c>
      <c r="I79" s="4">
        <f t="shared" si="30"/>
        <v>1706.9582520367433</v>
      </c>
      <c r="J79" s="4">
        <f t="shared" si="30"/>
        <v>1474.1912176680964</v>
      </c>
      <c r="K79" s="4">
        <f t="shared" si="30"/>
        <v>1273.1651425315376</v>
      </c>
      <c r="L79" s="4">
        <f t="shared" si="30"/>
        <v>1099.5517140045099</v>
      </c>
      <c r="M79" s="4">
        <f t="shared" si="30"/>
        <v>949.6128439129858</v>
      </c>
      <c r="N79" s="4">
        <f t="shared" si="30"/>
        <v>820.12018337939685</v>
      </c>
      <c r="O79" s="4">
        <f t="shared" si="30"/>
        <v>708.28561291856988</v>
      </c>
      <c r="P79" s="4">
        <f t="shared" si="30"/>
        <v>611.70121115694667</v>
      </c>
    </row>
    <row r="80" spans="1:16" x14ac:dyDescent="0.25">
      <c r="A80" t="s">
        <v>46</v>
      </c>
      <c r="B80" s="10">
        <f>SUM(B78:B79)</f>
        <v>3409.090909090909</v>
      </c>
      <c r="C80" s="10">
        <f t="shared" ref="C80:P80" si="31">SUM(C78:C79)</f>
        <v>8109.5041322314028</v>
      </c>
      <c r="D80" s="10">
        <f t="shared" si="31"/>
        <v>8881.9496619083366</v>
      </c>
      <c r="E80" s="10">
        <f t="shared" si="31"/>
        <v>7670.774708011746</v>
      </c>
      <c r="F80" s="10">
        <f t="shared" si="31"/>
        <v>6624.759975101053</v>
      </c>
      <c r="G80" s="10">
        <f t="shared" si="31"/>
        <v>5721.3836148600003</v>
      </c>
      <c r="H80" s="10">
        <f t="shared" si="31"/>
        <v>4941.1949401063621</v>
      </c>
      <c r="I80" s="10">
        <f t="shared" si="31"/>
        <v>4267.395630091858</v>
      </c>
      <c r="J80" s="10">
        <f t="shared" si="31"/>
        <v>3685.4780441702405</v>
      </c>
      <c r="K80" s="10">
        <f t="shared" si="31"/>
        <v>3182.9128563288441</v>
      </c>
      <c r="L80" s="10">
        <f t="shared" si="31"/>
        <v>2748.8792850112745</v>
      </c>
      <c r="M80" s="10">
        <f t="shared" si="31"/>
        <v>2374.0321097824644</v>
      </c>
      <c r="N80" s="10">
        <f t="shared" si="31"/>
        <v>2050.300458448492</v>
      </c>
      <c r="O80" s="10">
        <f t="shared" si="31"/>
        <v>1770.7140322964246</v>
      </c>
      <c r="P80" s="10">
        <f t="shared" si="31"/>
        <v>1529.2530278923668</v>
      </c>
    </row>
    <row r="81" spans="1:26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3" spans="1:26" x14ac:dyDescent="0.25">
      <c r="A83" s="6" t="s">
        <v>74</v>
      </c>
      <c r="B83">
        <f>+P41+1</f>
        <v>16</v>
      </c>
      <c r="C83">
        <f t="shared" ref="C83:K83" si="32">+B83+1</f>
        <v>17</v>
      </c>
      <c r="D83">
        <f t="shared" si="32"/>
        <v>18</v>
      </c>
      <c r="E83">
        <f t="shared" si="32"/>
        <v>19</v>
      </c>
      <c r="F83">
        <f t="shared" si="32"/>
        <v>20</v>
      </c>
      <c r="G83">
        <f t="shared" si="32"/>
        <v>21</v>
      </c>
      <c r="H83">
        <f t="shared" si="32"/>
        <v>22</v>
      </c>
      <c r="I83">
        <f t="shared" si="32"/>
        <v>23</v>
      </c>
      <c r="J83">
        <f t="shared" si="32"/>
        <v>24</v>
      </c>
      <c r="K83">
        <f t="shared" si="32"/>
        <v>25</v>
      </c>
    </row>
    <row r="84" spans="1:26" x14ac:dyDescent="0.25">
      <c r="A84" t="s">
        <v>9</v>
      </c>
      <c r="B84" s="9">
        <f>+P48</f>
        <v>242746.637630796</v>
      </c>
      <c r="C84" s="9">
        <f t="shared" ref="C84:K84" si="33">+B90</f>
        <v>230609.30574925619</v>
      </c>
      <c r="D84" s="9">
        <f t="shared" si="33"/>
        <v>219078.84046179338</v>
      </c>
      <c r="E84" s="9">
        <f t="shared" si="33"/>
        <v>208124.89843870371</v>
      </c>
      <c r="F84" s="9">
        <f t="shared" si="33"/>
        <v>197718.65351676851</v>
      </c>
      <c r="G84" s="9">
        <f t="shared" si="33"/>
        <v>187832.72084093007</v>
      </c>
      <c r="H84" s="9">
        <f t="shared" si="33"/>
        <v>178441.08479888356</v>
      </c>
      <c r="I84" s="9">
        <f t="shared" si="33"/>
        <v>169519.03055893938</v>
      </c>
      <c r="J84" s="9">
        <f t="shared" si="33"/>
        <v>161043.07903099241</v>
      </c>
      <c r="K84" s="9">
        <f t="shared" si="33"/>
        <v>152990.92507944279</v>
      </c>
    </row>
    <row r="85" spans="1:26" x14ac:dyDescent="0.25">
      <c r="A85" t="s">
        <v>47</v>
      </c>
      <c r="B85" s="7">
        <f t="shared" ref="B85:K85" si="34">0.5*R9</f>
        <v>0</v>
      </c>
      <c r="C85" s="7">
        <f t="shared" si="34"/>
        <v>0</v>
      </c>
      <c r="D85" s="7">
        <f t="shared" si="34"/>
        <v>0</v>
      </c>
      <c r="E85" s="7">
        <f t="shared" si="34"/>
        <v>0</v>
      </c>
      <c r="F85" s="7">
        <f t="shared" si="34"/>
        <v>0</v>
      </c>
      <c r="G85" s="7">
        <f t="shared" si="34"/>
        <v>0</v>
      </c>
      <c r="H85" s="7">
        <f t="shared" si="34"/>
        <v>0</v>
      </c>
      <c r="I85" s="7">
        <f t="shared" si="34"/>
        <v>0</v>
      </c>
      <c r="J85" s="7">
        <f t="shared" si="34"/>
        <v>0</v>
      </c>
      <c r="K85" s="7">
        <f t="shared" si="34"/>
        <v>0</v>
      </c>
    </row>
    <row r="86" spans="1:26" x14ac:dyDescent="0.25">
      <c r="A86" t="s">
        <v>48</v>
      </c>
      <c r="B86" s="9">
        <f>+P43</f>
        <v>0</v>
      </c>
      <c r="C86" s="9">
        <f t="shared" ref="C86:K86" si="35">+B85</f>
        <v>0</v>
      </c>
      <c r="D86" s="9">
        <f t="shared" si="35"/>
        <v>0</v>
      </c>
      <c r="E86" s="9">
        <f t="shared" si="35"/>
        <v>0</v>
      </c>
      <c r="F86" s="9">
        <f t="shared" si="35"/>
        <v>0</v>
      </c>
      <c r="G86" s="9">
        <f t="shared" si="35"/>
        <v>0</v>
      </c>
      <c r="H86" s="9">
        <f t="shared" si="35"/>
        <v>0</v>
      </c>
      <c r="I86" s="9">
        <f t="shared" si="35"/>
        <v>0</v>
      </c>
      <c r="J86" s="9">
        <f t="shared" si="35"/>
        <v>0</v>
      </c>
      <c r="K86" s="9">
        <f t="shared" si="35"/>
        <v>0</v>
      </c>
    </row>
    <row r="87" spans="1:26" x14ac:dyDescent="0.25">
      <c r="A87" t="s">
        <v>12</v>
      </c>
      <c r="B87" s="8">
        <f t="shared" ref="B87:K87" si="36">-(Q37+Q39)</f>
        <v>0</v>
      </c>
      <c r="C87" s="8">
        <f t="shared" si="36"/>
        <v>0</v>
      </c>
      <c r="D87" s="8">
        <f t="shared" si="36"/>
        <v>0</v>
      </c>
      <c r="E87" s="8">
        <f t="shared" si="36"/>
        <v>0</v>
      </c>
      <c r="F87" s="8">
        <f t="shared" si="36"/>
        <v>0</v>
      </c>
      <c r="G87" s="8">
        <f t="shared" si="36"/>
        <v>0</v>
      </c>
      <c r="H87" s="8">
        <f t="shared" si="36"/>
        <v>0</v>
      </c>
      <c r="I87" s="8">
        <f t="shared" si="36"/>
        <v>0</v>
      </c>
      <c r="J87" s="8">
        <f t="shared" si="36"/>
        <v>0</v>
      </c>
      <c r="K87" s="8">
        <f t="shared" si="36"/>
        <v>0</v>
      </c>
    </row>
    <row r="88" spans="1:26" x14ac:dyDescent="0.25">
      <c r="A88" t="s">
        <v>10</v>
      </c>
      <c r="B88" s="7">
        <f t="shared" ref="B88:K88" si="37">SUM(B84:B87)</f>
        <v>242746.637630796</v>
      </c>
      <c r="C88" s="7">
        <f t="shared" si="37"/>
        <v>230609.30574925619</v>
      </c>
      <c r="D88" s="7">
        <f t="shared" si="37"/>
        <v>219078.84046179338</v>
      </c>
      <c r="E88" s="7">
        <f t="shared" si="37"/>
        <v>208124.89843870371</v>
      </c>
      <c r="F88" s="7">
        <f t="shared" si="37"/>
        <v>197718.65351676851</v>
      </c>
      <c r="G88" s="7">
        <f t="shared" si="37"/>
        <v>187832.72084093007</v>
      </c>
      <c r="H88" s="7">
        <f t="shared" si="37"/>
        <v>178441.08479888356</v>
      </c>
      <c r="I88" s="7">
        <f t="shared" si="37"/>
        <v>169519.03055893938</v>
      </c>
      <c r="J88" s="7">
        <f t="shared" si="37"/>
        <v>161043.07903099241</v>
      </c>
      <c r="K88" s="7">
        <f t="shared" si="37"/>
        <v>152990.92507944279</v>
      </c>
    </row>
    <row r="89" spans="1:26" x14ac:dyDescent="0.25">
      <c r="A89" t="s">
        <v>11</v>
      </c>
      <c r="B89" s="7">
        <f>+$B$9*B88</f>
        <v>12137.331881539802</v>
      </c>
      <c r="C89" s="7">
        <f t="shared" ref="C89:K89" si="38">+$B$9*C88</f>
        <v>11530.46528746281</v>
      </c>
      <c r="D89" s="7">
        <f t="shared" si="38"/>
        <v>10953.94202308967</v>
      </c>
      <c r="E89" s="7">
        <f t="shared" si="38"/>
        <v>10406.244921935186</v>
      </c>
      <c r="F89" s="7">
        <f t="shared" si="38"/>
        <v>9885.9326758384268</v>
      </c>
      <c r="G89" s="7">
        <f t="shared" si="38"/>
        <v>9391.6360420465044</v>
      </c>
      <c r="H89" s="7">
        <f t="shared" si="38"/>
        <v>8922.0542399441783</v>
      </c>
      <c r="I89" s="7">
        <f t="shared" si="38"/>
        <v>8475.9515279469688</v>
      </c>
      <c r="J89" s="7">
        <f t="shared" si="38"/>
        <v>8052.1539515496206</v>
      </c>
      <c r="K89" s="7">
        <f t="shared" si="38"/>
        <v>7649.5462539721402</v>
      </c>
    </row>
    <row r="90" spans="1:26" x14ac:dyDescent="0.25">
      <c r="A90" t="s">
        <v>13</v>
      </c>
      <c r="B90" s="7">
        <f t="shared" ref="B90:K90" si="39">+B88-B89</f>
        <v>230609.30574925619</v>
      </c>
      <c r="C90" s="7">
        <f t="shared" si="39"/>
        <v>219078.84046179338</v>
      </c>
      <c r="D90" s="7">
        <f t="shared" si="39"/>
        <v>208124.89843870371</v>
      </c>
      <c r="E90" s="7">
        <f t="shared" si="39"/>
        <v>197718.65351676851</v>
      </c>
      <c r="F90" s="7">
        <f t="shared" si="39"/>
        <v>187832.72084093007</v>
      </c>
      <c r="G90" s="7">
        <f t="shared" si="39"/>
        <v>178441.08479888356</v>
      </c>
      <c r="H90" s="7">
        <f t="shared" si="39"/>
        <v>169519.03055893938</v>
      </c>
      <c r="I90" s="7">
        <f t="shared" si="39"/>
        <v>161043.07903099241</v>
      </c>
      <c r="J90" s="7">
        <f t="shared" si="39"/>
        <v>152990.92507944279</v>
      </c>
      <c r="K90" s="7">
        <f t="shared" si="39"/>
        <v>145341.37882547066</v>
      </c>
    </row>
    <row r="91" spans="1:26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26" x14ac:dyDescent="0.25">
      <c r="A92" t="s">
        <v>27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26" x14ac:dyDescent="0.25">
      <c r="A93" t="s">
        <v>35</v>
      </c>
    </row>
    <row r="94" spans="1:26" x14ac:dyDescent="0.25">
      <c r="A94" t="s">
        <v>26</v>
      </c>
    </row>
    <row r="96" spans="1:26" x14ac:dyDescent="0.25">
      <c r="A96" s="6" t="s">
        <v>75</v>
      </c>
      <c r="B96">
        <f>+P54+1</f>
        <v>16</v>
      </c>
      <c r="C96">
        <f t="shared" ref="C96:K96" si="40">+B96+1</f>
        <v>17</v>
      </c>
      <c r="D96">
        <f t="shared" si="40"/>
        <v>18</v>
      </c>
      <c r="E96">
        <f t="shared" si="40"/>
        <v>19</v>
      </c>
      <c r="F96">
        <f t="shared" si="40"/>
        <v>20</v>
      </c>
      <c r="G96">
        <f t="shared" si="40"/>
        <v>21</v>
      </c>
      <c r="H96">
        <f t="shared" si="40"/>
        <v>22</v>
      </c>
      <c r="I96">
        <f t="shared" si="40"/>
        <v>23</v>
      </c>
      <c r="J96">
        <f t="shared" si="40"/>
        <v>24</v>
      </c>
      <c r="K96">
        <f t="shared" si="40"/>
        <v>25</v>
      </c>
    </row>
    <row r="97" spans="1:11" x14ac:dyDescent="0.25">
      <c r="A97" t="s">
        <v>9</v>
      </c>
      <c r="B97" s="9">
        <f>+P61</f>
        <v>242746.637630796</v>
      </c>
      <c r="C97" s="9">
        <f t="shared" ref="C97:K97" si="41">+B103</f>
        <v>230609.30574925619</v>
      </c>
      <c r="D97" s="9">
        <f t="shared" si="41"/>
        <v>219078.84046179338</v>
      </c>
      <c r="E97" s="9">
        <f t="shared" si="41"/>
        <v>208124.89843870371</v>
      </c>
      <c r="F97" s="9">
        <f t="shared" si="41"/>
        <v>197718.65351676851</v>
      </c>
      <c r="G97" s="9">
        <f t="shared" si="41"/>
        <v>187832.72084093007</v>
      </c>
      <c r="H97" s="9">
        <f t="shared" si="41"/>
        <v>178441.08479888356</v>
      </c>
      <c r="I97" s="9">
        <f t="shared" si="41"/>
        <v>169519.03055893938</v>
      </c>
      <c r="J97" s="9">
        <f t="shared" si="41"/>
        <v>161043.07903099241</v>
      </c>
      <c r="K97" s="9">
        <f t="shared" si="41"/>
        <v>152990.92507944279</v>
      </c>
    </row>
    <row r="98" spans="1:11" x14ac:dyDescent="0.25">
      <c r="A98" t="s">
        <v>21</v>
      </c>
      <c r="B98" s="7">
        <f t="shared" ref="B98:K98" si="42">+R19*0.5</f>
        <v>0</v>
      </c>
      <c r="C98" s="7">
        <f t="shared" si="42"/>
        <v>0</v>
      </c>
      <c r="D98" s="7">
        <f t="shared" si="42"/>
        <v>0</v>
      </c>
      <c r="E98" s="7">
        <f t="shared" si="42"/>
        <v>0</v>
      </c>
      <c r="F98" s="7">
        <f t="shared" si="42"/>
        <v>0</v>
      </c>
      <c r="G98" s="7">
        <f t="shared" si="42"/>
        <v>0</v>
      </c>
      <c r="H98" s="7">
        <f t="shared" si="42"/>
        <v>0</v>
      </c>
      <c r="I98" s="7">
        <f t="shared" si="42"/>
        <v>0</v>
      </c>
      <c r="J98" s="7">
        <f t="shared" si="42"/>
        <v>0</v>
      </c>
      <c r="K98" s="7">
        <f t="shared" si="42"/>
        <v>0</v>
      </c>
    </row>
    <row r="99" spans="1:11" x14ac:dyDescent="0.25">
      <c r="A99" t="s">
        <v>22</v>
      </c>
      <c r="B99" s="7">
        <f>+P56</f>
        <v>0</v>
      </c>
      <c r="C99" s="7">
        <f t="shared" ref="C99:K99" si="43">+B98</f>
        <v>0</v>
      </c>
      <c r="D99" s="7">
        <f t="shared" si="43"/>
        <v>0</v>
      </c>
      <c r="E99" s="7">
        <f t="shared" si="43"/>
        <v>0</v>
      </c>
      <c r="F99" s="7">
        <f t="shared" si="43"/>
        <v>0</v>
      </c>
      <c r="G99" s="7">
        <f t="shared" si="43"/>
        <v>0</v>
      </c>
      <c r="H99" s="7">
        <f t="shared" si="43"/>
        <v>0</v>
      </c>
      <c r="I99" s="7">
        <f t="shared" si="43"/>
        <v>0</v>
      </c>
      <c r="J99" s="7">
        <f t="shared" si="43"/>
        <v>0</v>
      </c>
      <c r="K99" s="7">
        <f t="shared" si="43"/>
        <v>0</v>
      </c>
    </row>
    <row r="100" spans="1:11" x14ac:dyDescent="0.25">
      <c r="A100" t="s">
        <v>12</v>
      </c>
      <c r="B100" s="8">
        <f t="shared" ref="B100:K100" si="44">-(B92+B94)</f>
        <v>0</v>
      </c>
      <c r="C100" s="8">
        <f t="shared" si="44"/>
        <v>0</v>
      </c>
      <c r="D100" s="8">
        <f t="shared" si="44"/>
        <v>0</v>
      </c>
      <c r="E100" s="8">
        <f t="shared" si="44"/>
        <v>0</v>
      </c>
      <c r="F100" s="8">
        <f t="shared" si="44"/>
        <v>0</v>
      </c>
      <c r="G100" s="8">
        <f t="shared" si="44"/>
        <v>0</v>
      </c>
      <c r="H100" s="8">
        <f t="shared" si="44"/>
        <v>0</v>
      </c>
      <c r="I100" s="8">
        <f t="shared" si="44"/>
        <v>0</v>
      </c>
      <c r="J100" s="8">
        <f t="shared" si="44"/>
        <v>0</v>
      </c>
      <c r="K100" s="8">
        <f t="shared" si="44"/>
        <v>0</v>
      </c>
    </row>
    <row r="101" spans="1:11" x14ac:dyDescent="0.25">
      <c r="A101" t="s">
        <v>10</v>
      </c>
      <c r="B101" s="7">
        <f t="shared" ref="B101:K101" si="45">SUM(B97:B100)</f>
        <v>242746.637630796</v>
      </c>
      <c r="C101" s="7">
        <f t="shared" si="45"/>
        <v>230609.30574925619</v>
      </c>
      <c r="D101" s="7">
        <f t="shared" si="45"/>
        <v>219078.84046179338</v>
      </c>
      <c r="E101" s="7">
        <f t="shared" si="45"/>
        <v>208124.89843870371</v>
      </c>
      <c r="F101" s="7">
        <f t="shared" si="45"/>
        <v>197718.65351676851</v>
      </c>
      <c r="G101" s="7">
        <f t="shared" si="45"/>
        <v>187832.72084093007</v>
      </c>
      <c r="H101" s="7">
        <f t="shared" si="45"/>
        <v>178441.08479888356</v>
      </c>
      <c r="I101" s="7">
        <f t="shared" si="45"/>
        <v>169519.03055893938</v>
      </c>
      <c r="J101" s="7">
        <f t="shared" si="45"/>
        <v>161043.07903099241</v>
      </c>
      <c r="K101" s="7">
        <f t="shared" si="45"/>
        <v>152990.92507944279</v>
      </c>
    </row>
    <row r="102" spans="1:11" x14ac:dyDescent="0.25">
      <c r="A102" t="s">
        <v>11</v>
      </c>
      <c r="B102" s="7">
        <f>+$B$10*B101</f>
        <v>12137.331881539802</v>
      </c>
      <c r="C102" s="7">
        <f t="shared" ref="C102:K102" si="46">+$B$10*C101</f>
        <v>11530.46528746281</v>
      </c>
      <c r="D102" s="7">
        <f t="shared" si="46"/>
        <v>10953.94202308967</v>
      </c>
      <c r="E102" s="7">
        <f t="shared" si="46"/>
        <v>10406.244921935186</v>
      </c>
      <c r="F102" s="7">
        <f t="shared" si="46"/>
        <v>9885.9326758384268</v>
      </c>
      <c r="G102" s="7">
        <f t="shared" si="46"/>
        <v>9391.6360420465044</v>
      </c>
      <c r="H102" s="7">
        <f t="shared" si="46"/>
        <v>8922.0542399441783</v>
      </c>
      <c r="I102" s="7">
        <f t="shared" si="46"/>
        <v>8475.9515279469688</v>
      </c>
      <c r="J102" s="7">
        <f t="shared" si="46"/>
        <v>8052.1539515496206</v>
      </c>
      <c r="K102" s="7">
        <f t="shared" si="46"/>
        <v>7649.5462539721402</v>
      </c>
    </row>
    <row r="103" spans="1:11" x14ac:dyDescent="0.25">
      <c r="A103" t="s">
        <v>13</v>
      </c>
      <c r="B103" s="7">
        <f t="shared" ref="B103:K103" si="47">+B101-B102</f>
        <v>230609.30574925619</v>
      </c>
      <c r="C103" s="7">
        <f t="shared" si="47"/>
        <v>219078.84046179338</v>
      </c>
      <c r="D103" s="7">
        <f t="shared" si="47"/>
        <v>208124.89843870371</v>
      </c>
      <c r="E103" s="7">
        <f t="shared" si="47"/>
        <v>197718.65351676851</v>
      </c>
      <c r="F103" s="7">
        <f t="shared" si="47"/>
        <v>187832.72084093007</v>
      </c>
      <c r="G103" s="7">
        <f t="shared" si="47"/>
        <v>178441.08479888356</v>
      </c>
      <c r="H103" s="7">
        <f t="shared" si="47"/>
        <v>169519.03055893938</v>
      </c>
      <c r="I103" s="7">
        <f t="shared" si="47"/>
        <v>161043.07903099241</v>
      </c>
      <c r="J103" s="7">
        <f t="shared" si="47"/>
        <v>152990.92507944279</v>
      </c>
      <c r="K103" s="7">
        <f t="shared" si="47"/>
        <v>145341.37882547066</v>
      </c>
    </row>
    <row r="106" spans="1:11" x14ac:dyDescent="0.25">
      <c r="A106" s="1" t="s">
        <v>76</v>
      </c>
      <c r="B106">
        <f>+P64+1</f>
        <v>16</v>
      </c>
      <c r="C106">
        <f t="shared" ref="C106:K106" si="48">+B106+1</f>
        <v>17</v>
      </c>
      <c r="D106">
        <f t="shared" si="48"/>
        <v>18</v>
      </c>
      <c r="E106">
        <f t="shared" si="48"/>
        <v>19</v>
      </c>
      <c r="F106">
        <f t="shared" si="48"/>
        <v>20</v>
      </c>
      <c r="G106">
        <f t="shared" si="48"/>
        <v>21</v>
      </c>
      <c r="H106">
        <f t="shared" si="48"/>
        <v>22</v>
      </c>
      <c r="I106">
        <f t="shared" si="48"/>
        <v>23</v>
      </c>
      <c r="J106">
        <f t="shared" si="48"/>
        <v>24</v>
      </c>
      <c r="K106">
        <f t="shared" si="48"/>
        <v>25</v>
      </c>
    </row>
    <row r="107" spans="1:11" x14ac:dyDescent="0.25">
      <c r="A107" t="s">
        <v>15</v>
      </c>
      <c r="B107" s="8">
        <f t="shared" ref="B107:K107" si="49">+Q31</f>
        <v>0</v>
      </c>
      <c r="C107" s="8">
        <f t="shared" si="49"/>
        <v>0</v>
      </c>
      <c r="D107" s="8">
        <f t="shared" si="49"/>
        <v>0</v>
      </c>
      <c r="E107" s="8">
        <f t="shared" si="49"/>
        <v>0</v>
      </c>
      <c r="F107" s="8">
        <f t="shared" si="49"/>
        <v>0</v>
      </c>
      <c r="G107" s="8">
        <f t="shared" si="49"/>
        <v>0</v>
      </c>
      <c r="H107" s="8">
        <f t="shared" si="49"/>
        <v>0</v>
      </c>
      <c r="I107" s="8">
        <f t="shared" si="49"/>
        <v>0</v>
      </c>
      <c r="J107" s="8">
        <f t="shared" si="49"/>
        <v>0</v>
      </c>
      <c r="K107" s="8">
        <f t="shared" si="49"/>
        <v>0</v>
      </c>
    </row>
    <row r="108" spans="1:11" x14ac:dyDescent="0.25">
      <c r="A108" t="s">
        <v>36</v>
      </c>
      <c r="B108" s="8">
        <f t="shared" ref="B108:K108" si="50">-(Q32+Q34)</f>
        <v>0</v>
      </c>
      <c r="C108" s="8">
        <f t="shared" si="50"/>
        <v>0</v>
      </c>
      <c r="D108" s="8">
        <f t="shared" si="50"/>
        <v>0</v>
      </c>
      <c r="E108" s="8">
        <f t="shared" si="50"/>
        <v>0</v>
      </c>
      <c r="F108" s="8">
        <f t="shared" si="50"/>
        <v>0</v>
      </c>
      <c r="G108" s="8">
        <f t="shared" si="50"/>
        <v>0</v>
      </c>
      <c r="H108" s="8">
        <f t="shared" si="50"/>
        <v>0</v>
      </c>
      <c r="I108" s="8">
        <f t="shared" si="50"/>
        <v>0</v>
      </c>
      <c r="J108" s="8">
        <f t="shared" si="50"/>
        <v>0</v>
      </c>
      <c r="K108" s="8">
        <f t="shared" si="50"/>
        <v>0</v>
      </c>
    </row>
    <row r="109" spans="1:11" x14ac:dyDescent="0.25">
      <c r="A109" t="s">
        <v>3</v>
      </c>
      <c r="B109" s="9">
        <f t="shared" ref="B109:K109" si="51">+B102+B89</f>
        <v>24274.663763079603</v>
      </c>
      <c r="C109" s="9">
        <f t="shared" si="51"/>
        <v>23060.93057492562</v>
      </c>
      <c r="D109" s="9">
        <f t="shared" si="51"/>
        <v>21907.884046179341</v>
      </c>
      <c r="E109" s="9">
        <f t="shared" si="51"/>
        <v>20812.489843870371</v>
      </c>
      <c r="F109" s="9">
        <f t="shared" si="51"/>
        <v>19771.865351676854</v>
      </c>
      <c r="G109" s="9">
        <f t="shared" si="51"/>
        <v>18783.272084093009</v>
      </c>
      <c r="H109" s="9">
        <f t="shared" si="51"/>
        <v>17844.108479888357</v>
      </c>
      <c r="I109" s="9">
        <f t="shared" si="51"/>
        <v>16951.903055893938</v>
      </c>
      <c r="J109" s="9">
        <f t="shared" si="51"/>
        <v>16104.307903099241</v>
      </c>
      <c r="K109" s="9">
        <f t="shared" si="51"/>
        <v>15299.09250794428</v>
      </c>
    </row>
    <row r="110" spans="1:11" x14ac:dyDescent="0.25">
      <c r="A110" s="1" t="s">
        <v>43</v>
      </c>
      <c r="B110" s="10">
        <f t="shared" ref="B110:K110" si="52">SUM(B107:B109)</f>
        <v>24274.663763079603</v>
      </c>
      <c r="C110" s="10">
        <f t="shared" si="52"/>
        <v>23060.93057492562</v>
      </c>
      <c r="D110" s="10">
        <f t="shared" si="52"/>
        <v>21907.884046179341</v>
      </c>
      <c r="E110" s="10">
        <f t="shared" si="52"/>
        <v>20812.489843870371</v>
      </c>
      <c r="F110" s="10">
        <f t="shared" si="52"/>
        <v>19771.865351676854</v>
      </c>
      <c r="G110" s="10">
        <f t="shared" si="52"/>
        <v>18783.272084093009</v>
      </c>
      <c r="H110" s="10">
        <f t="shared" si="52"/>
        <v>17844.108479888357</v>
      </c>
      <c r="I110" s="10">
        <f t="shared" si="52"/>
        <v>16951.903055893938</v>
      </c>
      <c r="J110" s="10">
        <f t="shared" si="52"/>
        <v>16104.307903099241</v>
      </c>
      <c r="K110" s="10">
        <f t="shared" si="52"/>
        <v>15299.09250794428</v>
      </c>
    </row>
    <row r="111" spans="1:11" x14ac:dyDescent="0.25">
      <c r="A111" t="s">
        <v>37</v>
      </c>
      <c r="B111" s="4">
        <f t="shared" ref="B111:K111" si="53">+B110*$B$6</f>
        <v>3641.1995644619406</v>
      </c>
      <c r="C111" s="4">
        <f t="shared" si="53"/>
        <v>3459.1395862388431</v>
      </c>
      <c r="D111" s="4">
        <f t="shared" si="53"/>
        <v>3286.1826069269009</v>
      </c>
      <c r="E111" s="4">
        <f t="shared" si="53"/>
        <v>3121.8734765805557</v>
      </c>
      <c r="F111" s="4">
        <f t="shared" si="53"/>
        <v>2965.7798027515278</v>
      </c>
      <c r="G111" s="4">
        <f t="shared" si="53"/>
        <v>2817.4908126139512</v>
      </c>
      <c r="H111" s="4">
        <f t="shared" si="53"/>
        <v>2676.6162719832532</v>
      </c>
      <c r="I111" s="4">
        <f t="shared" si="53"/>
        <v>2542.7854583840904</v>
      </c>
      <c r="J111" s="4">
        <f t="shared" si="53"/>
        <v>2415.646185464886</v>
      </c>
      <c r="K111" s="4">
        <f t="shared" si="53"/>
        <v>2294.8638761916418</v>
      </c>
    </row>
    <row r="112" spans="1:11" x14ac:dyDescent="0.25">
      <c r="A112" t="s">
        <v>38</v>
      </c>
      <c r="B112" s="4">
        <f t="shared" ref="B112:K112" si="54">+B110*$B$7</f>
        <v>2427.4663763079602</v>
      </c>
      <c r="C112" s="4">
        <f t="shared" si="54"/>
        <v>2306.0930574925619</v>
      </c>
      <c r="D112" s="4">
        <f t="shared" si="54"/>
        <v>2190.7884046179342</v>
      </c>
      <c r="E112" s="4">
        <f t="shared" si="54"/>
        <v>2081.2489843870371</v>
      </c>
      <c r="F112" s="4">
        <f t="shared" si="54"/>
        <v>1977.1865351676854</v>
      </c>
      <c r="G112" s="4">
        <f t="shared" si="54"/>
        <v>1878.327208409301</v>
      </c>
      <c r="H112" s="4">
        <f t="shared" si="54"/>
        <v>1784.4108479888357</v>
      </c>
      <c r="I112" s="4">
        <f t="shared" si="54"/>
        <v>1695.1903055893938</v>
      </c>
      <c r="J112" s="4">
        <f t="shared" si="54"/>
        <v>1610.4307903099243</v>
      </c>
      <c r="K112" s="4">
        <f t="shared" si="54"/>
        <v>1529.9092507944281</v>
      </c>
    </row>
    <row r="113" spans="1:1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t="s">
        <v>39</v>
      </c>
      <c r="B114" s="10">
        <f t="shared" ref="B114:K114" si="55">+Q34+Q39+B94</f>
        <v>0</v>
      </c>
      <c r="C114" s="10">
        <f t="shared" si="55"/>
        <v>0</v>
      </c>
      <c r="D114" s="10">
        <f t="shared" si="55"/>
        <v>0</v>
      </c>
      <c r="E114" s="10">
        <f t="shared" si="55"/>
        <v>0</v>
      </c>
      <c r="F114" s="10">
        <f t="shared" si="55"/>
        <v>0</v>
      </c>
      <c r="G114" s="10">
        <f t="shared" si="55"/>
        <v>0</v>
      </c>
      <c r="H114" s="10">
        <f t="shared" si="55"/>
        <v>0</v>
      </c>
      <c r="I114" s="10">
        <f t="shared" si="55"/>
        <v>0</v>
      </c>
      <c r="J114" s="10">
        <f t="shared" si="55"/>
        <v>0</v>
      </c>
      <c r="K114" s="10">
        <f t="shared" si="55"/>
        <v>0</v>
      </c>
    </row>
    <row r="115" spans="1:11" x14ac:dyDescent="0.25">
      <c r="A115" t="s">
        <v>40</v>
      </c>
      <c r="B115" s="10">
        <f t="shared" ref="B115:K115" si="56">+Q32+Q37+B92</f>
        <v>0</v>
      </c>
      <c r="C115" s="10">
        <f t="shared" si="56"/>
        <v>0</v>
      </c>
      <c r="D115" s="10">
        <f t="shared" si="56"/>
        <v>0</v>
      </c>
      <c r="E115" s="10">
        <f t="shared" si="56"/>
        <v>0</v>
      </c>
      <c r="F115" s="10">
        <f t="shared" si="56"/>
        <v>0</v>
      </c>
      <c r="G115" s="10">
        <f t="shared" si="56"/>
        <v>0</v>
      </c>
      <c r="H115" s="10">
        <f t="shared" si="56"/>
        <v>0</v>
      </c>
      <c r="I115" s="10">
        <f t="shared" si="56"/>
        <v>0</v>
      </c>
      <c r="J115" s="10">
        <f t="shared" si="56"/>
        <v>0</v>
      </c>
      <c r="K115" s="10">
        <f t="shared" si="56"/>
        <v>0</v>
      </c>
    </row>
    <row r="116" spans="1:11" x14ac:dyDescent="0.25">
      <c r="A116" t="s">
        <v>41</v>
      </c>
      <c r="B116" s="10">
        <f t="shared" ref="B116:K116" si="57">+B111+B114</f>
        <v>3641.1995644619406</v>
      </c>
      <c r="C116" s="10">
        <f t="shared" si="57"/>
        <v>3459.1395862388431</v>
      </c>
      <c r="D116" s="10">
        <f t="shared" si="57"/>
        <v>3286.1826069269009</v>
      </c>
      <c r="E116" s="10">
        <f t="shared" si="57"/>
        <v>3121.8734765805557</v>
      </c>
      <c r="F116" s="10">
        <f t="shared" si="57"/>
        <v>2965.7798027515278</v>
      </c>
      <c r="G116" s="10">
        <f t="shared" si="57"/>
        <v>2817.4908126139512</v>
      </c>
      <c r="H116" s="10">
        <f t="shared" si="57"/>
        <v>2676.6162719832532</v>
      </c>
      <c r="I116" s="10">
        <f t="shared" si="57"/>
        <v>2542.7854583840904</v>
      </c>
      <c r="J116" s="10">
        <f t="shared" si="57"/>
        <v>2415.646185464886</v>
      </c>
      <c r="K116" s="10">
        <f t="shared" si="57"/>
        <v>2294.8638761916418</v>
      </c>
    </row>
    <row r="117" spans="1:11" x14ac:dyDescent="0.25">
      <c r="A117" t="s">
        <v>42</v>
      </c>
      <c r="B117" s="10">
        <f t="shared" ref="B117:K117" si="58">+B112+B115</f>
        <v>2427.4663763079602</v>
      </c>
      <c r="C117" s="10">
        <f t="shared" si="58"/>
        <v>2306.0930574925619</v>
      </c>
      <c r="D117" s="10">
        <f t="shared" si="58"/>
        <v>2190.7884046179342</v>
      </c>
      <c r="E117" s="10">
        <f t="shared" si="58"/>
        <v>2081.2489843870371</v>
      </c>
      <c r="F117" s="10">
        <f t="shared" si="58"/>
        <v>1977.1865351676854</v>
      </c>
      <c r="G117" s="10">
        <f t="shared" si="58"/>
        <v>1878.327208409301</v>
      </c>
      <c r="H117" s="10">
        <f t="shared" si="58"/>
        <v>1784.4108479888357</v>
      </c>
      <c r="I117" s="10">
        <f t="shared" si="58"/>
        <v>1695.1903055893938</v>
      </c>
      <c r="J117" s="10">
        <f t="shared" si="58"/>
        <v>1610.4307903099243</v>
      </c>
      <c r="K117" s="10">
        <f t="shared" si="58"/>
        <v>1529.9092507944281</v>
      </c>
    </row>
    <row r="118" spans="1:11" x14ac:dyDescent="0.25">
      <c r="A118" t="s">
        <v>2</v>
      </c>
      <c r="B118" s="10">
        <f t="shared" ref="B118:K118" si="59">+B116+B117</f>
        <v>6068.6659407699008</v>
      </c>
      <c r="C118" s="10">
        <f t="shared" si="59"/>
        <v>5765.232643731405</v>
      </c>
      <c r="D118" s="10">
        <f t="shared" si="59"/>
        <v>5476.9710115448352</v>
      </c>
      <c r="E118" s="10">
        <f t="shared" si="59"/>
        <v>5203.1224609675928</v>
      </c>
      <c r="F118" s="10">
        <f t="shared" si="59"/>
        <v>4942.9663379192134</v>
      </c>
      <c r="G118" s="10">
        <f t="shared" si="59"/>
        <v>4695.8180210232522</v>
      </c>
      <c r="H118" s="10">
        <f t="shared" si="59"/>
        <v>4461.0271199720892</v>
      </c>
      <c r="I118" s="10">
        <f t="shared" si="59"/>
        <v>4237.9757639734844</v>
      </c>
      <c r="J118" s="10">
        <f t="shared" si="59"/>
        <v>4026.0769757748103</v>
      </c>
      <c r="K118" s="10">
        <f t="shared" si="59"/>
        <v>3824.7731269860697</v>
      </c>
    </row>
    <row r="120" spans="1:11" x14ac:dyDescent="0.25">
      <c r="A120" t="s">
        <v>44</v>
      </c>
      <c r="B120" s="4">
        <f t="shared" ref="B120:K120" si="60">+B116/(1+$B$5)^B$106</f>
        <v>792.43111445331738</v>
      </c>
      <c r="C120" s="4">
        <f t="shared" si="60"/>
        <v>684.37232611877403</v>
      </c>
      <c r="D120" s="4">
        <f t="shared" si="60"/>
        <v>591.04882710257755</v>
      </c>
      <c r="E120" s="4">
        <f t="shared" si="60"/>
        <v>510.45125977040766</v>
      </c>
      <c r="F120" s="4">
        <f t="shared" si="60"/>
        <v>440.84426980171571</v>
      </c>
      <c r="G120" s="4">
        <f t="shared" si="60"/>
        <v>380.72914210148173</v>
      </c>
      <c r="H120" s="4">
        <f t="shared" si="60"/>
        <v>328.81153181491595</v>
      </c>
      <c r="I120" s="4">
        <f t="shared" si="60"/>
        <v>283.97359565833642</v>
      </c>
      <c r="J120" s="4">
        <f t="shared" si="60"/>
        <v>245.24992352310878</v>
      </c>
      <c r="K120" s="4">
        <f t="shared" si="60"/>
        <v>211.80675213359393</v>
      </c>
    </row>
    <row r="121" spans="1:11" x14ac:dyDescent="0.25">
      <c r="A121" t="s">
        <v>45</v>
      </c>
      <c r="B121" s="4">
        <f t="shared" ref="B121:K121" si="61">+B117/(1+$B$5)^B$106</f>
        <v>528.28740963554492</v>
      </c>
      <c r="C121" s="4">
        <f t="shared" si="61"/>
        <v>456.24821741251594</v>
      </c>
      <c r="D121" s="4">
        <f t="shared" si="61"/>
        <v>394.03255140171837</v>
      </c>
      <c r="E121" s="4">
        <f t="shared" si="61"/>
        <v>340.30083984693846</v>
      </c>
      <c r="F121" s="4">
        <f t="shared" si="61"/>
        <v>293.89617986781053</v>
      </c>
      <c r="G121" s="4">
        <f t="shared" si="61"/>
        <v>253.81942806765448</v>
      </c>
      <c r="H121" s="4">
        <f t="shared" si="61"/>
        <v>219.20768787661063</v>
      </c>
      <c r="I121" s="4">
        <f t="shared" si="61"/>
        <v>189.31573043889097</v>
      </c>
      <c r="J121" s="4">
        <f t="shared" si="61"/>
        <v>163.49994901540589</v>
      </c>
      <c r="K121" s="4">
        <f t="shared" si="61"/>
        <v>141.20450142239596</v>
      </c>
    </row>
    <row r="122" spans="1:11" x14ac:dyDescent="0.25">
      <c r="A122" t="s">
        <v>46</v>
      </c>
      <c r="B122" s="10">
        <f t="shared" ref="B122:K122" si="62">SUM(B120:B121)</f>
        <v>1320.7185240888623</v>
      </c>
      <c r="C122" s="10">
        <f t="shared" si="62"/>
        <v>1140.62054353129</v>
      </c>
      <c r="D122" s="10">
        <f t="shared" si="62"/>
        <v>985.08137850429591</v>
      </c>
      <c r="E122" s="10">
        <f t="shared" si="62"/>
        <v>850.75209961734618</v>
      </c>
      <c r="F122" s="10">
        <f t="shared" si="62"/>
        <v>734.74044966952624</v>
      </c>
      <c r="G122" s="10">
        <f t="shared" si="62"/>
        <v>634.54857016913616</v>
      </c>
      <c r="H122" s="10">
        <f t="shared" si="62"/>
        <v>548.01921969152659</v>
      </c>
      <c r="I122" s="10">
        <f t="shared" si="62"/>
        <v>473.28932609722739</v>
      </c>
      <c r="J122" s="10">
        <f t="shared" si="62"/>
        <v>408.74987253851464</v>
      </c>
      <c r="K122" s="10">
        <f t="shared" si="62"/>
        <v>353.01125355598992</v>
      </c>
    </row>
  </sheetData>
  <pageMargins left="0.70866141732283472" right="0.70866141732283472" top="0.74803149606299213" bottom="0.74803149606299213" header="0.31496062992125984" footer="0.31496062992125984"/>
  <pageSetup scale="58" orientation="landscape" verticalDpi="300" r:id="rId1"/>
  <rowBreaks count="2" manualBreakCount="2">
    <brk id="29" max="16383" man="1"/>
    <brk id="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33" zoomScale="86" zoomScaleNormal="86" zoomScaleSheetLayoutView="72" zoomScalePageLayoutView="96" workbookViewId="0">
      <selection activeCell="C47" sqref="C47"/>
    </sheetView>
  </sheetViews>
  <sheetFormatPr defaultRowHeight="15" x14ac:dyDescent="0.25"/>
  <cols>
    <col min="1" max="1" width="36.7109375" customWidth="1"/>
    <col min="2" max="7" width="15.140625" customWidth="1"/>
    <col min="8" max="11" width="9.7109375" customWidth="1"/>
    <col min="12" max="12" width="11.85546875" customWidth="1"/>
    <col min="13" max="16" width="10.7109375" customWidth="1"/>
  </cols>
  <sheetData>
    <row r="1" spans="1:9" ht="129.94999999999999" customHeight="1" x14ac:dyDescent="0.3">
      <c r="A1" s="3" t="s">
        <v>0</v>
      </c>
      <c r="B1" s="20" t="str">
        <f>+Summary!C14</f>
        <v xml:space="preserve">Higher CCA Rate + Fed / Prov ITC  for Restoration </v>
      </c>
    </row>
    <row r="2" spans="1:9" x14ac:dyDescent="0.25">
      <c r="B2" s="2"/>
    </row>
    <row r="3" spans="1:9" ht="18.75" x14ac:dyDescent="0.3">
      <c r="A3" s="3" t="s">
        <v>1</v>
      </c>
      <c r="B3" s="12"/>
      <c r="C3" s="13"/>
      <c r="D3" s="13"/>
      <c r="E3" s="13"/>
      <c r="F3" s="13"/>
      <c r="G3" s="13"/>
      <c r="H3" s="13"/>
      <c r="I3" s="13"/>
    </row>
    <row r="4" spans="1:9" ht="18.75" x14ac:dyDescent="0.3">
      <c r="A4" s="3"/>
      <c r="B4" s="12"/>
      <c r="C4" s="13"/>
      <c r="D4" s="13"/>
      <c r="E4" s="13"/>
      <c r="F4" s="13"/>
      <c r="G4" s="13"/>
      <c r="H4" s="13"/>
      <c r="I4" s="13"/>
    </row>
    <row r="5" spans="1:9" ht="18.75" x14ac:dyDescent="0.3">
      <c r="A5" s="13" t="s">
        <v>5</v>
      </c>
      <c r="B5" s="14">
        <f>+Summary!C11</f>
        <v>0.1</v>
      </c>
      <c r="C5" s="13"/>
      <c r="D5" s="13"/>
      <c r="E5" s="13"/>
      <c r="F5" s="13"/>
      <c r="G5" s="13"/>
      <c r="H5" s="13"/>
      <c r="I5" s="13"/>
    </row>
    <row r="6" spans="1:9" ht="18.75" x14ac:dyDescent="0.3">
      <c r="A6" s="13" t="s">
        <v>6</v>
      </c>
      <c r="B6" s="14">
        <f>+Summary!C12</f>
        <v>0.15</v>
      </c>
      <c r="C6" s="13"/>
      <c r="D6" s="13"/>
      <c r="E6" s="13"/>
      <c r="F6" s="13"/>
      <c r="G6" s="13"/>
      <c r="H6" s="13"/>
      <c r="I6" s="13"/>
    </row>
    <row r="7" spans="1:9" ht="18.75" x14ac:dyDescent="0.3">
      <c r="A7" s="13" t="s">
        <v>7</v>
      </c>
      <c r="B7" s="14">
        <f>+Summary!C13</f>
        <v>0.1</v>
      </c>
      <c r="C7" s="13"/>
      <c r="D7" s="13"/>
      <c r="E7" s="13"/>
      <c r="F7" s="13"/>
      <c r="G7" s="13"/>
      <c r="H7" s="13"/>
      <c r="I7" s="13"/>
    </row>
    <row r="8" spans="1:9" ht="18.75" x14ac:dyDescent="0.3">
      <c r="A8" s="3"/>
      <c r="B8" s="14"/>
      <c r="C8" s="13"/>
      <c r="D8" s="13"/>
      <c r="E8" s="13"/>
      <c r="F8" s="13"/>
      <c r="G8" s="13"/>
      <c r="H8" s="13"/>
      <c r="I8" s="13"/>
    </row>
    <row r="9" spans="1:9" ht="18.75" x14ac:dyDescent="0.3">
      <c r="A9" s="24" t="s">
        <v>67</v>
      </c>
      <c r="B9" s="14">
        <f>+Summary!C15</f>
        <v>0.3</v>
      </c>
      <c r="C9" s="13"/>
      <c r="D9" s="13"/>
      <c r="E9" s="13"/>
      <c r="F9" s="13"/>
      <c r="G9" s="13"/>
      <c r="H9" s="13"/>
      <c r="I9" s="13"/>
    </row>
    <row r="10" spans="1:9" ht="18.75" x14ac:dyDescent="0.3">
      <c r="A10" s="24" t="s">
        <v>64</v>
      </c>
      <c r="B10" s="14">
        <f>+Summary!C16</f>
        <v>0.05</v>
      </c>
      <c r="C10" s="13"/>
      <c r="D10" s="13"/>
      <c r="E10" s="13"/>
      <c r="F10" s="13"/>
      <c r="G10" s="13"/>
      <c r="H10" s="13"/>
      <c r="I10" s="13"/>
    </row>
    <row r="11" spans="1:9" ht="18.75" x14ac:dyDescent="0.3">
      <c r="A11" s="24" t="s">
        <v>68</v>
      </c>
      <c r="B11" s="14">
        <f>+Summary!C17</f>
        <v>1</v>
      </c>
      <c r="C11" s="13"/>
      <c r="D11" s="13"/>
      <c r="E11" s="13"/>
      <c r="F11" s="13"/>
      <c r="G11" s="13"/>
      <c r="H11" s="13"/>
      <c r="I11" s="13"/>
    </row>
    <row r="12" spans="1:9" ht="18.75" x14ac:dyDescent="0.3">
      <c r="A12" s="24" t="s">
        <v>28</v>
      </c>
      <c r="B12" s="14">
        <f>+Summary!C18</f>
        <v>0.1</v>
      </c>
      <c r="C12" s="13"/>
      <c r="D12" s="13"/>
      <c r="E12" s="13"/>
      <c r="F12" s="13"/>
      <c r="G12" s="13"/>
      <c r="H12" s="13"/>
      <c r="I12" s="13"/>
    </row>
    <row r="13" spans="1:9" ht="18.75" x14ac:dyDescent="0.3">
      <c r="A13" s="24" t="s">
        <v>25</v>
      </c>
      <c r="B13" s="14">
        <f>+Summary!C19</f>
        <v>0.1</v>
      </c>
      <c r="C13" s="13"/>
      <c r="D13" s="13"/>
      <c r="E13" s="13"/>
      <c r="F13" s="13"/>
      <c r="G13" s="13"/>
      <c r="H13" s="13"/>
      <c r="I13" s="13"/>
    </row>
    <row r="14" spans="1:9" ht="18.75" x14ac:dyDescent="0.3">
      <c r="A14" s="24" t="s">
        <v>26</v>
      </c>
      <c r="B14" s="14">
        <f>+Summary!C20</f>
        <v>0</v>
      </c>
      <c r="C14" s="13"/>
      <c r="D14" s="13"/>
      <c r="E14" s="13"/>
      <c r="F14" s="13"/>
      <c r="G14" s="13"/>
      <c r="H14" s="13"/>
      <c r="I14" s="13"/>
    </row>
    <row r="15" spans="1:9" ht="18.75" x14ac:dyDescent="0.3">
      <c r="A15" s="24" t="s">
        <v>27</v>
      </c>
      <c r="B15" s="14">
        <f>+Summary!C21</f>
        <v>0</v>
      </c>
      <c r="C15" s="13"/>
      <c r="D15" s="13"/>
      <c r="E15" s="13"/>
      <c r="F15" s="13"/>
      <c r="G15" s="13"/>
      <c r="H15" s="13"/>
      <c r="I15" s="13"/>
    </row>
    <row r="16" spans="1:9" ht="18.75" x14ac:dyDescent="0.3">
      <c r="A16" s="13"/>
      <c r="B16" s="12"/>
      <c r="C16" s="13"/>
      <c r="D16" s="13"/>
      <c r="E16" s="13"/>
      <c r="F16" s="13"/>
      <c r="G16" s="13"/>
      <c r="H16" s="13"/>
      <c r="I16" s="13"/>
    </row>
    <row r="17" spans="1:9" ht="18.75" x14ac:dyDescent="0.3">
      <c r="A17" s="3" t="s">
        <v>30</v>
      </c>
      <c r="B17" s="12" t="s">
        <v>2</v>
      </c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/>
      <c r="I17" s="13"/>
    </row>
    <row r="18" spans="1:9" ht="18.75" x14ac:dyDescent="0.3">
      <c r="A18" s="13" t="s">
        <v>33</v>
      </c>
      <c r="B18" s="15">
        <f>SUM(C18:G18)</f>
        <v>500000</v>
      </c>
      <c r="C18" s="16">
        <f>+Summary!C6</f>
        <v>300000</v>
      </c>
      <c r="D18" s="16">
        <f>+Summary!D6</f>
        <v>200000</v>
      </c>
      <c r="E18" s="16">
        <f>+Summary!E6</f>
        <v>0</v>
      </c>
      <c r="F18" s="16">
        <f>+Summary!F6</f>
        <v>0</v>
      </c>
      <c r="G18" s="16">
        <f>+Summary!G6</f>
        <v>0</v>
      </c>
      <c r="H18" s="13"/>
      <c r="I18" s="13"/>
    </row>
    <row r="19" spans="1:9" ht="18.75" x14ac:dyDescent="0.3">
      <c r="A19" s="13" t="s">
        <v>32</v>
      </c>
      <c r="B19" s="15">
        <f>SUM(C19:G19)</f>
        <v>500000</v>
      </c>
      <c r="C19" s="16">
        <f>+Summary!C7</f>
        <v>300000</v>
      </c>
      <c r="D19" s="16">
        <f>+Summary!D7</f>
        <v>200000</v>
      </c>
      <c r="E19" s="16">
        <f>+Summary!E7</f>
        <v>0</v>
      </c>
      <c r="F19" s="16">
        <f>+Summary!F7</f>
        <v>0</v>
      </c>
      <c r="G19" s="16">
        <f>+Summary!G7</f>
        <v>0</v>
      </c>
      <c r="H19" s="13"/>
      <c r="I19" s="13"/>
    </row>
    <row r="20" spans="1:9" ht="18.75" x14ac:dyDescent="0.3">
      <c r="A20" s="13" t="s">
        <v>2</v>
      </c>
      <c r="B20" s="15">
        <f t="shared" ref="B20:G20" si="0">SUM(B18:B19)</f>
        <v>1000000</v>
      </c>
      <c r="C20" s="17">
        <f t="shared" si="0"/>
        <v>600000</v>
      </c>
      <c r="D20" s="17">
        <f t="shared" si="0"/>
        <v>400000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3"/>
      <c r="I20" s="13"/>
    </row>
    <row r="21" spans="1:9" ht="18.75" x14ac:dyDescent="0.3">
      <c r="A21" s="13" t="s">
        <v>52</v>
      </c>
      <c r="B21" s="15">
        <f>SUM(C21:G21)</f>
        <v>876033.05785123957</v>
      </c>
      <c r="C21" s="16">
        <f>+C20/(1+$B$5)^C17</f>
        <v>545454.54545454541</v>
      </c>
      <c r="D21" s="16">
        <f>+D20/(1+$B$5)^D17</f>
        <v>330578.51239669416</v>
      </c>
      <c r="E21" s="16">
        <f>+E20/(1+$B$5)^E17</f>
        <v>0</v>
      </c>
      <c r="F21" s="16">
        <f>+F20/(1+$B$5)^F17</f>
        <v>0</v>
      </c>
      <c r="G21" s="16">
        <f>+G20/(1+$B$5)^G17</f>
        <v>0</v>
      </c>
      <c r="H21" s="13"/>
      <c r="I21" s="13"/>
    </row>
    <row r="22" spans="1:9" ht="18.75" x14ac:dyDescent="0.3">
      <c r="A22" s="13"/>
      <c r="B22" s="15"/>
      <c r="C22" s="16"/>
      <c r="D22" s="16"/>
      <c r="E22" s="16"/>
      <c r="F22" s="16"/>
      <c r="G22" s="16"/>
      <c r="H22" s="13"/>
      <c r="I22" s="13"/>
    </row>
    <row r="23" spans="1:9" ht="37.5" x14ac:dyDescent="0.3">
      <c r="A23" s="13"/>
      <c r="B23" s="12" t="s">
        <v>52</v>
      </c>
      <c r="C23" s="18" t="s">
        <v>53</v>
      </c>
      <c r="D23" s="16"/>
      <c r="E23" s="16"/>
      <c r="F23" s="16"/>
      <c r="G23" s="16"/>
      <c r="H23" s="13"/>
      <c r="I23" s="13"/>
    </row>
    <row r="24" spans="1:9" ht="18.75" x14ac:dyDescent="0.3">
      <c r="A24" s="13" t="s">
        <v>49</v>
      </c>
      <c r="B24" s="16">
        <f>+SUM(B78:P78)+SUM(B120:K120)</f>
        <v>103187.63743532159</v>
      </c>
      <c r="C24" s="19">
        <f>+B24/$B$28</f>
        <v>0.1177896616006973</v>
      </c>
      <c r="D24" s="16"/>
      <c r="E24" s="16"/>
      <c r="F24" s="16"/>
      <c r="G24" s="16"/>
      <c r="H24" s="13"/>
      <c r="I24" s="13"/>
    </row>
    <row r="25" spans="1:9" ht="18.75" x14ac:dyDescent="0.3">
      <c r="A25" s="13" t="s">
        <v>50</v>
      </c>
      <c r="B25" s="16">
        <f>+SUM(B79:P79)+SUM(B121:K121)</f>
        <v>86312.419447239197</v>
      </c>
      <c r="C25" s="19">
        <f>+B25/$B$28</f>
        <v>9.8526441067131543E-2</v>
      </c>
      <c r="D25" s="16"/>
      <c r="E25" s="16"/>
      <c r="F25" s="16"/>
      <c r="G25" s="16"/>
      <c r="H25" s="13"/>
      <c r="I25" s="13"/>
    </row>
    <row r="26" spans="1:9" ht="18.75" x14ac:dyDescent="0.3">
      <c r="A26" s="13" t="s">
        <v>2</v>
      </c>
      <c r="B26" s="16">
        <f>+SUM(B80:P80)+SUM(B122:K122)</f>
        <v>189500.05688256075</v>
      </c>
      <c r="C26" s="19">
        <f>+B26/$B$28</f>
        <v>0.2163161026678288</v>
      </c>
      <c r="D26" s="16"/>
      <c r="E26" s="16"/>
      <c r="F26" s="16"/>
      <c r="G26" s="16"/>
      <c r="H26" s="13"/>
      <c r="I26" s="13"/>
    </row>
    <row r="27" spans="1:9" ht="18.75" x14ac:dyDescent="0.3">
      <c r="A27" s="13"/>
      <c r="B27" s="16"/>
      <c r="C27" s="19"/>
      <c r="D27" s="16"/>
      <c r="E27" s="16"/>
      <c r="F27" s="16"/>
      <c r="G27" s="16"/>
      <c r="H27" s="13"/>
      <c r="I27" s="13"/>
    </row>
    <row r="28" spans="1:9" ht="18.75" x14ac:dyDescent="0.3">
      <c r="A28" s="13" t="s">
        <v>51</v>
      </c>
      <c r="B28" s="16">
        <f>+B21</f>
        <v>876033.05785123957</v>
      </c>
      <c r="C28" s="19"/>
      <c r="D28" s="13"/>
      <c r="E28" s="13"/>
      <c r="F28" s="13"/>
      <c r="G28" s="13"/>
      <c r="H28" s="13"/>
      <c r="I28" s="13"/>
    </row>
    <row r="29" spans="1:9" x14ac:dyDescent="0.25">
      <c r="B29" s="4"/>
      <c r="C29" s="11"/>
    </row>
    <row r="30" spans="1:9" x14ac:dyDescent="0.25">
      <c r="A30" s="1" t="s">
        <v>57</v>
      </c>
      <c r="B30" s="2"/>
    </row>
    <row r="31" spans="1:9" x14ac:dyDescent="0.25">
      <c r="A31" s="5" t="s">
        <v>31</v>
      </c>
      <c r="B31" s="8">
        <f>+(1-$B$11)*C18</f>
        <v>0</v>
      </c>
      <c r="C31" s="8">
        <f>+(1-$B$11)*D18</f>
        <v>0</v>
      </c>
      <c r="D31" s="8">
        <f>+(1-$B$11)*E18</f>
        <v>0</v>
      </c>
      <c r="E31" s="8">
        <f>+(1-$B$11)*F18</f>
        <v>0</v>
      </c>
      <c r="F31" s="8">
        <f>+(1-$B$11)*G18</f>
        <v>0</v>
      </c>
    </row>
    <row r="32" spans="1:9" x14ac:dyDescent="0.25">
      <c r="A32" t="s">
        <v>25</v>
      </c>
      <c r="B32" s="8">
        <f>+B31*$B$13</f>
        <v>0</v>
      </c>
      <c r="C32" s="8">
        <f>+C31*$B$13</f>
        <v>0</v>
      </c>
      <c r="D32" s="8">
        <f>+D31*$B$13</f>
        <v>0</v>
      </c>
      <c r="E32" s="8">
        <f>+E31*$B$13</f>
        <v>0</v>
      </c>
      <c r="F32" s="8">
        <f>+F31*$B$13</f>
        <v>0</v>
      </c>
    </row>
    <row r="33" spans="1:16" x14ac:dyDescent="0.25">
      <c r="A33" t="s">
        <v>35</v>
      </c>
      <c r="B33" s="8">
        <f>+B31-B32</f>
        <v>0</v>
      </c>
      <c r="C33" s="8">
        <f>+C31-C32</f>
        <v>0</v>
      </c>
      <c r="D33" s="8">
        <f>+D31-D32</f>
        <v>0</v>
      </c>
      <c r="E33" s="8">
        <f>+E31-E32</f>
        <v>0</v>
      </c>
      <c r="F33" s="8">
        <f>+F31-F32</f>
        <v>0</v>
      </c>
    </row>
    <row r="34" spans="1:16" x14ac:dyDescent="0.25">
      <c r="A34" t="s">
        <v>28</v>
      </c>
      <c r="B34" s="8">
        <f>+B33*$B$12</f>
        <v>0</v>
      </c>
      <c r="C34" s="8">
        <f>+C33*$B$12</f>
        <v>0</v>
      </c>
      <c r="D34" s="8">
        <f>+D33*$B$12</f>
        <v>0</v>
      </c>
      <c r="E34" s="8">
        <f>+E33*$B$12</f>
        <v>0</v>
      </c>
      <c r="F34" s="8">
        <f>+F33*$B$12</f>
        <v>0</v>
      </c>
    </row>
    <row r="35" spans="1:16" x14ac:dyDescent="0.25">
      <c r="B35" s="8"/>
      <c r="C35" s="8"/>
      <c r="D35" s="8"/>
      <c r="E35" s="8"/>
      <c r="F35" s="8"/>
    </row>
    <row r="36" spans="1:16" x14ac:dyDescent="0.25">
      <c r="A36" s="5" t="s">
        <v>34</v>
      </c>
      <c r="B36" s="8">
        <f>+C18-B31</f>
        <v>300000</v>
      </c>
      <c r="C36" s="8">
        <f>+D18-C31</f>
        <v>200000</v>
      </c>
      <c r="D36" s="8">
        <f>+E18-D31</f>
        <v>0</v>
      </c>
      <c r="E36" s="8">
        <f>+F18-E31</f>
        <v>0</v>
      </c>
      <c r="F36" s="8">
        <f>+G18-F31</f>
        <v>0</v>
      </c>
    </row>
    <row r="37" spans="1:16" x14ac:dyDescent="0.25">
      <c r="A37" t="s">
        <v>25</v>
      </c>
      <c r="B37" s="8">
        <f>+B36*$B$13</f>
        <v>30000</v>
      </c>
      <c r="C37" s="8">
        <f>+C36*$B$13</f>
        <v>20000</v>
      </c>
      <c r="D37" s="8">
        <f>+D36*$B$13</f>
        <v>0</v>
      </c>
      <c r="E37" s="8">
        <f>+E36*$B$13</f>
        <v>0</v>
      </c>
      <c r="F37" s="8">
        <f>+F36*$B$13</f>
        <v>0</v>
      </c>
    </row>
    <row r="38" spans="1:16" x14ac:dyDescent="0.25">
      <c r="A38" t="s">
        <v>35</v>
      </c>
      <c r="B38" s="8">
        <f>+B36-B37</f>
        <v>270000</v>
      </c>
      <c r="C38" s="8">
        <f>+C36-C37</f>
        <v>180000</v>
      </c>
      <c r="D38" s="8">
        <f>+D36-D37</f>
        <v>0</v>
      </c>
      <c r="E38" s="8">
        <f>+E36-E37</f>
        <v>0</v>
      </c>
      <c r="F38" s="8">
        <f>+F36-F37</f>
        <v>0</v>
      </c>
    </row>
    <row r="39" spans="1:16" x14ac:dyDescent="0.25">
      <c r="A39" t="s">
        <v>28</v>
      </c>
      <c r="B39" s="8">
        <f>+B38*$B$12</f>
        <v>27000</v>
      </c>
      <c r="C39" s="8">
        <f>+C38*$B$12</f>
        <v>18000</v>
      </c>
      <c r="D39" s="8">
        <f>+D38*$B$12</f>
        <v>0</v>
      </c>
      <c r="E39" s="8">
        <f>+E38*$B$12</f>
        <v>0</v>
      </c>
      <c r="F39" s="8">
        <f>+F38*$B$12</f>
        <v>0</v>
      </c>
    </row>
    <row r="40" spans="1:16" x14ac:dyDescent="0.25">
      <c r="B40" s="8"/>
      <c r="C40" s="8"/>
      <c r="D40" s="8"/>
      <c r="E40" s="8"/>
      <c r="F40" s="8"/>
    </row>
    <row r="41" spans="1:16" x14ac:dyDescent="0.25">
      <c r="A41" s="6" t="s">
        <v>24</v>
      </c>
      <c r="B41" s="2">
        <v>1</v>
      </c>
      <c r="C41">
        <f>+B41+1</f>
        <v>2</v>
      </c>
      <c r="D41">
        <f t="shared" ref="D41:O41" si="1">+C41+1</f>
        <v>3</v>
      </c>
      <c r="E41">
        <f t="shared" si="1"/>
        <v>4</v>
      </c>
      <c r="F41">
        <f t="shared" si="1"/>
        <v>5</v>
      </c>
      <c r="G41">
        <f t="shared" si="1"/>
        <v>6</v>
      </c>
      <c r="H41">
        <f t="shared" si="1"/>
        <v>7</v>
      </c>
      <c r="I41">
        <f t="shared" si="1"/>
        <v>8</v>
      </c>
      <c r="J41">
        <f t="shared" si="1"/>
        <v>9</v>
      </c>
      <c r="K41">
        <f t="shared" si="1"/>
        <v>10</v>
      </c>
      <c r="L41">
        <f t="shared" si="1"/>
        <v>11</v>
      </c>
      <c r="M41">
        <f t="shared" si="1"/>
        <v>12</v>
      </c>
      <c r="N41">
        <f t="shared" si="1"/>
        <v>13</v>
      </c>
      <c r="O41">
        <f t="shared" si="1"/>
        <v>14</v>
      </c>
      <c r="P41">
        <f>+O41+1</f>
        <v>15</v>
      </c>
    </row>
    <row r="42" spans="1:16" x14ac:dyDescent="0.25">
      <c r="A42" t="s">
        <v>9</v>
      </c>
      <c r="B42" s="7">
        <v>0</v>
      </c>
      <c r="C42" s="9">
        <f>+B48</f>
        <v>65100</v>
      </c>
      <c r="D42" s="9">
        <f t="shared" ref="D42:O42" si="2">+C48</f>
        <v>193970</v>
      </c>
      <c r="E42" s="9">
        <f t="shared" si="2"/>
        <v>205779</v>
      </c>
      <c r="F42" s="9">
        <f t="shared" si="2"/>
        <v>144045.29999999999</v>
      </c>
      <c r="G42" s="9">
        <f t="shared" si="2"/>
        <v>100831.70999999999</v>
      </c>
      <c r="H42" s="9">
        <f t="shared" si="2"/>
        <v>70582.197</v>
      </c>
      <c r="I42" s="9">
        <f t="shared" si="2"/>
        <v>49407.537899999996</v>
      </c>
      <c r="J42" s="9">
        <f t="shared" si="2"/>
        <v>34585.276529999996</v>
      </c>
      <c r="K42" s="9">
        <f t="shared" si="2"/>
        <v>24209.693570999996</v>
      </c>
      <c r="L42" s="9">
        <f t="shared" si="2"/>
        <v>16946.785499699996</v>
      </c>
      <c r="M42" s="9">
        <f t="shared" si="2"/>
        <v>11862.749849789998</v>
      </c>
      <c r="N42" s="9">
        <f t="shared" si="2"/>
        <v>8303.9248948529985</v>
      </c>
      <c r="O42" s="9">
        <f t="shared" si="2"/>
        <v>5812.7474263970989</v>
      </c>
      <c r="P42" s="9">
        <f>+O48</f>
        <v>4068.923198477969</v>
      </c>
    </row>
    <row r="43" spans="1:16" x14ac:dyDescent="0.25">
      <c r="A43" t="s">
        <v>47</v>
      </c>
      <c r="B43" s="7">
        <f>0.5*(C18-B31)</f>
        <v>150000</v>
      </c>
      <c r="C43" s="7">
        <f>0.5*(D18-C31)</f>
        <v>100000</v>
      </c>
      <c r="D43" s="7">
        <f>0.5*(E18-D31)</f>
        <v>0</v>
      </c>
      <c r="E43" s="7">
        <f>0.5*(F18-E31)</f>
        <v>0</v>
      </c>
      <c r="F43" s="7">
        <f>0.5*(G18-F31)</f>
        <v>0</v>
      </c>
      <c r="G43" s="7">
        <f t="shared" ref="G43:O43" si="3">0.5*H9</f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7">
        <f t="shared" si="3"/>
        <v>0</v>
      </c>
      <c r="L43" s="7">
        <f t="shared" si="3"/>
        <v>0</v>
      </c>
      <c r="M43" s="7">
        <f t="shared" si="3"/>
        <v>0</v>
      </c>
      <c r="N43" s="7">
        <f t="shared" si="3"/>
        <v>0</v>
      </c>
      <c r="O43" s="7">
        <f t="shared" si="3"/>
        <v>0</v>
      </c>
      <c r="P43" s="7">
        <f>0.5*Q9</f>
        <v>0</v>
      </c>
    </row>
    <row r="44" spans="1:16" x14ac:dyDescent="0.25">
      <c r="A44" t="s">
        <v>48</v>
      </c>
      <c r="B44" s="7">
        <v>0</v>
      </c>
      <c r="C44" s="9">
        <f>+B43</f>
        <v>150000</v>
      </c>
      <c r="D44" s="9">
        <f t="shared" ref="D44:O44" si="4">+C43</f>
        <v>100000</v>
      </c>
      <c r="E44" s="9">
        <f t="shared" si="4"/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9">
        <f t="shared" si="4"/>
        <v>0</v>
      </c>
      <c r="L44" s="9">
        <f t="shared" si="4"/>
        <v>0</v>
      </c>
      <c r="M44" s="9">
        <f t="shared" si="4"/>
        <v>0</v>
      </c>
      <c r="N44" s="9">
        <f t="shared" si="4"/>
        <v>0</v>
      </c>
      <c r="O44" s="9">
        <f t="shared" si="4"/>
        <v>0</v>
      </c>
      <c r="P44" s="9">
        <f>+O43</f>
        <v>0</v>
      </c>
    </row>
    <row r="45" spans="1:16" x14ac:dyDescent="0.25">
      <c r="A45" t="s">
        <v>12</v>
      </c>
      <c r="B45" s="8">
        <f>-(B37+B39)</f>
        <v>-57000</v>
      </c>
      <c r="C45" s="8">
        <f t="shared" ref="C45:O45" si="5">-(C37+C39)</f>
        <v>-38000</v>
      </c>
      <c r="D45" s="8">
        <f t="shared" si="5"/>
        <v>0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>
        <f t="shared" si="5"/>
        <v>0</v>
      </c>
      <c r="J45" s="8">
        <f t="shared" si="5"/>
        <v>0</v>
      </c>
      <c r="K45" s="8">
        <f t="shared" si="5"/>
        <v>0</v>
      </c>
      <c r="L45" s="8">
        <f t="shared" si="5"/>
        <v>0</v>
      </c>
      <c r="M45" s="8">
        <f t="shared" si="5"/>
        <v>0</v>
      </c>
      <c r="N45" s="8">
        <f t="shared" si="5"/>
        <v>0</v>
      </c>
      <c r="O45" s="8">
        <f t="shared" si="5"/>
        <v>0</v>
      </c>
      <c r="P45" s="8">
        <f>-(P37+P39)</f>
        <v>0</v>
      </c>
    </row>
    <row r="46" spans="1:16" x14ac:dyDescent="0.25">
      <c r="A46" t="s">
        <v>10</v>
      </c>
      <c r="B46" s="7">
        <f>SUM(B42:B45)</f>
        <v>93000</v>
      </c>
      <c r="C46" s="7">
        <f t="shared" ref="C46:O46" si="6">SUM(C42:C45)</f>
        <v>277100</v>
      </c>
      <c r="D46" s="7">
        <f t="shared" si="6"/>
        <v>293970</v>
      </c>
      <c r="E46" s="7">
        <f t="shared" si="6"/>
        <v>205779</v>
      </c>
      <c r="F46" s="7">
        <f t="shared" si="6"/>
        <v>144045.29999999999</v>
      </c>
      <c r="G46" s="7">
        <f t="shared" si="6"/>
        <v>100831.70999999999</v>
      </c>
      <c r="H46" s="7">
        <f t="shared" si="6"/>
        <v>70582.197</v>
      </c>
      <c r="I46" s="7">
        <f t="shared" si="6"/>
        <v>49407.537899999996</v>
      </c>
      <c r="J46" s="7">
        <f t="shared" si="6"/>
        <v>34585.276529999996</v>
      </c>
      <c r="K46" s="7">
        <f t="shared" si="6"/>
        <v>24209.693570999996</v>
      </c>
      <c r="L46" s="7">
        <f t="shared" si="6"/>
        <v>16946.785499699996</v>
      </c>
      <c r="M46" s="7">
        <f t="shared" si="6"/>
        <v>11862.749849789998</v>
      </c>
      <c r="N46" s="7">
        <f t="shared" si="6"/>
        <v>8303.9248948529985</v>
      </c>
      <c r="O46" s="7">
        <f t="shared" si="6"/>
        <v>5812.7474263970989</v>
      </c>
      <c r="P46" s="7">
        <f>SUM(P42:P45)</f>
        <v>4068.923198477969</v>
      </c>
    </row>
    <row r="47" spans="1:16" x14ac:dyDescent="0.25">
      <c r="A47" t="s">
        <v>11</v>
      </c>
      <c r="B47" s="7">
        <f t="shared" ref="B47:P47" si="7">+$B$9*B46</f>
        <v>27900</v>
      </c>
      <c r="C47" s="7">
        <f t="shared" si="7"/>
        <v>83130</v>
      </c>
      <c r="D47" s="7">
        <f t="shared" si="7"/>
        <v>88191</v>
      </c>
      <c r="E47" s="7">
        <f t="shared" si="7"/>
        <v>61733.7</v>
      </c>
      <c r="F47" s="7">
        <f t="shared" si="7"/>
        <v>43213.59</v>
      </c>
      <c r="G47" s="7">
        <f t="shared" si="7"/>
        <v>30249.512999999995</v>
      </c>
      <c r="H47" s="7">
        <f t="shared" si="7"/>
        <v>21174.659100000001</v>
      </c>
      <c r="I47" s="7">
        <f t="shared" si="7"/>
        <v>14822.261369999998</v>
      </c>
      <c r="J47" s="7">
        <f t="shared" si="7"/>
        <v>10375.582958999998</v>
      </c>
      <c r="K47" s="7">
        <f t="shared" si="7"/>
        <v>7262.9080712999985</v>
      </c>
      <c r="L47" s="7">
        <f t="shared" si="7"/>
        <v>5084.0356499099989</v>
      </c>
      <c r="M47" s="7">
        <f t="shared" si="7"/>
        <v>3558.8249549369993</v>
      </c>
      <c r="N47" s="7">
        <f t="shared" si="7"/>
        <v>2491.1774684558995</v>
      </c>
      <c r="O47" s="7">
        <f t="shared" si="7"/>
        <v>1743.8242279191297</v>
      </c>
      <c r="P47" s="7">
        <f t="shared" si="7"/>
        <v>1220.6769595433907</v>
      </c>
    </row>
    <row r="48" spans="1:16" x14ac:dyDescent="0.25">
      <c r="A48" t="s">
        <v>13</v>
      </c>
      <c r="B48" s="7">
        <f>+B46-B47</f>
        <v>65100</v>
      </c>
      <c r="C48" s="7">
        <f t="shared" ref="C48:O48" si="8">+C46-C47</f>
        <v>193970</v>
      </c>
      <c r="D48" s="7">
        <f t="shared" si="8"/>
        <v>205779</v>
      </c>
      <c r="E48" s="7">
        <f t="shared" si="8"/>
        <v>144045.29999999999</v>
      </c>
      <c r="F48" s="7">
        <f t="shared" si="8"/>
        <v>100831.70999999999</v>
      </c>
      <c r="G48" s="7">
        <f t="shared" si="8"/>
        <v>70582.197</v>
      </c>
      <c r="H48" s="7">
        <f t="shared" si="8"/>
        <v>49407.537899999996</v>
      </c>
      <c r="I48" s="7">
        <f t="shared" si="8"/>
        <v>34585.276529999996</v>
      </c>
      <c r="J48" s="7">
        <f t="shared" si="8"/>
        <v>24209.693570999996</v>
      </c>
      <c r="K48" s="7">
        <f t="shared" si="8"/>
        <v>16946.785499699996</v>
      </c>
      <c r="L48" s="7">
        <f t="shared" si="8"/>
        <v>11862.749849789998</v>
      </c>
      <c r="M48" s="7">
        <f t="shared" si="8"/>
        <v>8303.9248948529985</v>
      </c>
      <c r="N48" s="7">
        <f t="shared" si="8"/>
        <v>5812.7474263970989</v>
      </c>
      <c r="O48" s="7">
        <f t="shared" si="8"/>
        <v>4068.923198477969</v>
      </c>
      <c r="P48" s="7">
        <f>+P46-P47</f>
        <v>2848.2462389345783</v>
      </c>
    </row>
    <row r="49" spans="1:16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x14ac:dyDescent="0.25">
      <c r="A50" t="s">
        <v>27</v>
      </c>
      <c r="B50" s="7">
        <f>+C19*$B$15</f>
        <v>0</v>
      </c>
      <c r="C50" s="7">
        <f>+D19*$B$15</f>
        <v>0</v>
      </c>
      <c r="D50" s="7">
        <f>+E19*$B$15</f>
        <v>0</v>
      </c>
      <c r="E50" s="7">
        <f>+F19*$B$15</f>
        <v>0</v>
      </c>
      <c r="F50" s="7">
        <f>+G19*$B$15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x14ac:dyDescent="0.25">
      <c r="A51" t="s">
        <v>35</v>
      </c>
      <c r="B51" s="7">
        <f>+C19-B50</f>
        <v>300000</v>
      </c>
      <c r="C51" s="7">
        <f>+D19-C50</f>
        <v>200000</v>
      </c>
      <c r="D51" s="7">
        <f>+E19-D50</f>
        <v>0</v>
      </c>
      <c r="E51" s="7">
        <f>+F19-E50</f>
        <v>0</v>
      </c>
      <c r="F51" s="7">
        <f>+G19-F50</f>
        <v>0</v>
      </c>
      <c r="G51" s="7"/>
    </row>
    <row r="52" spans="1:16" x14ac:dyDescent="0.25">
      <c r="A52" t="s">
        <v>26</v>
      </c>
      <c r="B52" s="7">
        <f>+B51*$B$14</f>
        <v>0</v>
      </c>
      <c r="C52" s="7">
        <f>+C51*$B$14</f>
        <v>0</v>
      </c>
      <c r="D52" s="7">
        <f>+D51*$B$14</f>
        <v>0</v>
      </c>
      <c r="E52" s="7">
        <f>+E51*$B$14</f>
        <v>0</v>
      </c>
      <c r="F52" s="7">
        <f>+F51*$B$14</f>
        <v>0</v>
      </c>
      <c r="G52" s="7"/>
    </row>
    <row r="53" spans="1:16" x14ac:dyDescent="0.25">
      <c r="B53" s="7"/>
    </row>
    <row r="54" spans="1:16" x14ac:dyDescent="0.25">
      <c r="A54" s="6" t="s">
        <v>29</v>
      </c>
      <c r="B54" s="2">
        <v>1</v>
      </c>
      <c r="C54">
        <f>+B54+1</f>
        <v>2</v>
      </c>
      <c r="D54">
        <f t="shared" ref="D54:O54" si="9">+C54+1</f>
        <v>3</v>
      </c>
      <c r="E54">
        <f t="shared" si="9"/>
        <v>4</v>
      </c>
      <c r="F54">
        <f t="shared" si="9"/>
        <v>5</v>
      </c>
      <c r="G54">
        <f t="shared" si="9"/>
        <v>6</v>
      </c>
      <c r="H54">
        <f t="shared" si="9"/>
        <v>7</v>
      </c>
      <c r="I54">
        <f t="shared" si="9"/>
        <v>8</v>
      </c>
      <c r="J54">
        <f t="shared" si="9"/>
        <v>9</v>
      </c>
      <c r="K54">
        <f t="shared" si="9"/>
        <v>10</v>
      </c>
      <c r="L54">
        <f t="shared" si="9"/>
        <v>11</v>
      </c>
      <c r="M54">
        <f t="shared" si="9"/>
        <v>12</v>
      </c>
      <c r="N54">
        <f t="shared" si="9"/>
        <v>13</v>
      </c>
      <c r="O54">
        <f t="shared" si="9"/>
        <v>14</v>
      </c>
      <c r="P54">
        <f>+O54+1</f>
        <v>15</v>
      </c>
    </row>
    <row r="55" spans="1:16" x14ac:dyDescent="0.25">
      <c r="A55" t="s">
        <v>9</v>
      </c>
      <c r="B55" s="7">
        <v>0</v>
      </c>
      <c r="C55" s="9">
        <f>+B61</f>
        <v>142500</v>
      </c>
      <c r="D55" s="9">
        <f t="shared" ref="D55:O55" si="10">+C61</f>
        <v>372875</v>
      </c>
      <c r="E55" s="9">
        <f t="shared" si="10"/>
        <v>449231.25</v>
      </c>
      <c r="F55" s="9">
        <f t="shared" si="10"/>
        <v>426769.6875</v>
      </c>
      <c r="G55" s="9">
        <f t="shared" si="10"/>
        <v>405431.203125</v>
      </c>
      <c r="H55" s="9">
        <f t="shared" si="10"/>
        <v>385159.64296874998</v>
      </c>
      <c r="I55" s="9">
        <f t="shared" si="10"/>
        <v>365901.66082031245</v>
      </c>
      <c r="J55" s="9">
        <f t="shared" si="10"/>
        <v>347606.57777929684</v>
      </c>
      <c r="K55" s="9">
        <f t="shared" si="10"/>
        <v>330226.248890332</v>
      </c>
      <c r="L55" s="9">
        <f t="shared" si="10"/>
        <v>313714.93644581543</v>
      </c>
      <c r="M55" s="9">
        <f t="shared" si="10"/>
        <v>298029.18962352467</v>
      </c>
      <c r="N55" s="9">
        <f t="shared" si="10"/>
        <v>283127.73014234845</v>
      </c>
      <c r="O55" s="9">
        <f t="shared" si="10"/>
        <v>268971.34363523102</v>
      </c>
      <c r="P55" s="9">
        <f>+O61</f>
        <v>255522.77645346947</v>
      </c>
    </row>
    <row r="56" spans="1:16" x14ac:dyDescent="0.25">
      <c r="A56" t="s">
        <v>21</v>
      </c>
      <c r="B56" s="7">
        <f>+C19*0.5</f>
        <v>150000</v>
      </c>
      <c r="C56" s="7">
        <f>+D19*0.5</f>
        <v>100000</v>
      </c>
      <c r="D56" s="7">
        <f t="shared" ref="D56:O56" si="11">+E19*0.5</f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>+Q19*0.5</f>
        <v>0</v>
      </c>
    </row>
    <row r="57" spans="1:16" x14ac:dyDescent="0.25">
      <c r="A57" t="s">
        <v>22</v>
      </c>
      <c r="B57" s="7">
        <v>0</v>
      </c>
      <c r="C57" s="7">
        <f>+B56</f>
        <v>150000</v>
      </c>
      <c r="D57" s="7">
        <f t="shared" ref="D57:O57" si="12">+C56</f>
        <v>100000</v>
      </c>
      <c r="E57" s="7">
        <f t="shared" si="12"/>
        <v>0</v>
      </c>
      <c r="F57" s="7">
        <f t="shared" si="12"/>
        <v>0</v>
      </c>
      <c r="G57" s="7">
        <f t="shared" si="12"/>
        <v>0</v>
      </c>
      <c r="H57" s="7">
        <f t="shared" si="12"/>
        <v>0</v>
      </c>
      <c r="I57" s="7">
        <f t="shared" si="12"/>
        <v>0</v>
      </c>
      <c r="J57" s="7">
        <f t="shared" si="12"/>
        <v>0</v>
      </c>
      <c r="K57" s="7">
        <f t="shared" si="12"/>
        <v>0</v>
      </c>
      <c r="L57" s="7">
        <f t="shared" si="12"/>
        <v>0</v>
      </c>
      <c r="M57" s="7">
        <f t="shared" si="12"/>
        <v>0</v>
      </c>
      <c r="N57" s="7">
        <f t="shared" si="12"/>
        <v>0</v>
      </c>
      <c r="O57" s="7">
        <f t="shared" si="12"/>
        <v>0</v>
      </c>
      <c r="P57" s="7">
        <f>+O56</f>
        <v>0</v>
      </c>
    </row>
    <row r="58" spans="1:16" x14ac:dyDescent="0.25">
      <c r="A58" t="s">
        <v>12</v>
      </c>
      <c r="B58" s="8">
        <f>-(B50+B52)</f>
        <v>0</v>
      </c>
      <c r="C58" s="8">
        <f>-(C50+C52)</f>
        <v>0</v>
      </c>
      <c r="D58" s="8">
        <f t="shared" ref="D58:O58" si="13">-(D50+D52)</f>
        <v>0</v>
      </c>
      <c r="E58" s="8">
        <f t="shared" si="13"/>
        <v>0</v>
      </c>
      <c r="F58" s="8">
        <f t="shared" si="13"/>
        <v>0</v>
      </c>
      <c r="G58" s="8">
        <f t="shared" si="13"/>
        <v>0</v>
      </c>
      <c r="H58" s="8">
        <f t="shared" si="13"/>
        <v>0</v>
      </c>
      <c r="I58" s="8">
        <f t="shared" si="13"/>
        <v>0</v>
      </c>
      <c r="J58" s="8">
        <f t="shared" si="13"/>
        <v>0</v>
      </c>
      <c r="K58" s="8">
        <f t="shared" si="13"/>
        <v>0</v>
      </c>
      <c r="L58" s="8">
        <f t="shared" si="13"/>
        <v>0</v>
      </c>
      <c r="M58" s="8">
        <f t="shared" si="13"/>
        <v>0</v>
      </c>
      <c r="N58" s="8">
        <f t="shared" si="13"/>
        <v>0</v>
      </c>
      <c r="O58" s="8">
        <f t="shared" si="13"/>
        <v>0</v>
      </c>
      <c r="P58" s="8">
        <f>-(P50+P52)</f>
        <v>0</v>
      </c>
    </row>
    <row r="59" spans="1:16" x14ac:dyDescent="0.25">
      <c r="A59" t="s">
        <v>10</v>
      </c>
      <c r="B59" s="7">
        <f>SUM(B55:B58)</f>
        <v>150000</v>
      </c>
      <c r="C59" s="7">
        <f>SUM(C55:C58)</f>
        <v>392500</v>
      </c>
      <c r="D59" s="7">
        <f t="shared" ref="D59:O59" si="14">SUM(D55:D58)</f>
        <v>472875</v>
      </c>
      <c r="E59" s="7">
        <f t="shared" si="14"/>
        <v>449231.25</v>
      </c>
      <c r="F59" s="7">
        <f t="shared" si="14"/>
        <v>426769.6875</v>
      </c>
      <c r="G59" s="7">
        <f t="shared" si="14"/>
        <v>405431.203125</v>
      </c>
      <c r="H59" s="7">
        <f t="shared" si="14"/>
        <v>385159.64296874998</v>
      </c>
      <c r="I59" s="7">
        <f t="shared" si="14"/>
        <v>365901.66082031245</v>
      </c>
      <c r="J59" s="7">
        <f t="shared" si="14"/>
        <v>347606.57777929684</v>
      </c>
      <c r="K59" s="7">
        <f t="shared" si="14"/>
        <v>330226.248890332</v>
      </c>
      <c r="L59" s="7">
        <f t="shared" si="14"/>
        <v>313714.93644581543</v>
      </c>
      <c r="M59" s="7">
        <f t="shared" si="14"/>
        <v>298029.18962352467</v>
      </c>
      <c r="N59" s="7">
        <f t="shared" si="14"/>
        <v>283127.73014234845</v>
      </c>
      <c r="O59" s="7">
        <f t="shared" si="14"/>
        <v>268971.34363523102</v>
      </c>
      <c r="P59" s="7">
        <f>SUM(P55:P58)</f>
        <v>255522.77645346947</v>
      </c>
    </row>
    <row r="60" spans="1:16" x14ac:dyDescent="0.25">
      <c r="A60" t="s">
        <v>11</v>
      </c>
      <c r="B60" s="7">
        <f>+$B$10*B59</f>
        <v>7500</v>
      </c>
      <c r="C60" s="7">
        <f t="shared" ref="C60:P60" si="15">+$B$10*C59</f>
        <v>19625</v>
      </c>
      <c r="D60" s="7">
        <f t="shared" si="15"/>
        <v>23643.75</v>
      </c>
      <c r="E60" s="7">
        <f t="shared" si="15"/>
        <v>22461.5625</v>
      </c>
      <c r="F60" s="7">
        <f t="shared" si="15"/>
        <v>21338.484375</v>
      </c>
      <c r="G60" s="7">
        <f t="shared" si="15"/>
        <v>20271.560156250001</v>
      </c>
      <c r="H60" s="7">
        <f t="shared" si="15"/>
        <v>19257.982148437499</v>
      </c>
      <c r="I60" s="7">
        <f t="shared" si="15"/>
        <v>18295.083041015623</v>
      </c>
      <c r="J60" s="7">
        <f t="shared" si="15"/>
        <v>17380.328888964843</v>
      </c>
      <c r="K60" s="7">
        <f t="shared" si="15"/>
        <v>16511.312444516599</v>
      </c>
      <c r="L60" s="7">
        <f t="shared" si="15"/>
        <v>15685.746822290772</v>
      </c>
      <c r="M60" s="7">
        <f t="shared" si="15"/>
        <v>14901.459481176234</v>
      </c>
      <c r="N60" s="7">
        <f t="shared" si="15"/>
        <v>14156.386507117422</v>
      </c>
      <c r="O60" s="7">
        <f t="shared" si="15"/>
        <v>13448.567181761551</v>
      </c>
      <c r="P60" s="7">
        <f t="shared" si="15"/>
        <v>12776.138822673474</v>
      </c>
    </row>
    <row r="61" spans="1:16" x14ac:dyDescent="0.25">
      <c r="A61" t="s">
        <v>13</v>
      </c>
      <c r="B61" s="7">
        <f>+B59-B60</f>
        <v>142500</v>
      </c>
      <c r="C61" s="7">
        <f>+C59-C60</f>
        <v>372875</v>
      </c>
      <c r="D61" s="7">
        <f t="shared" ref="D61:O61" si="16">+D59-D60</f>
        <v>449231.25</v>
      </c>
      <c r="E61" s="7">
        <f t="shared" si="16"/>
        <v>426769.6875</v>
      </c>
      <c r="F61" s="7">
        <f t="shared" si="16"/>
        <v>405431.203125</v>
      </c>
      <c r="G61" s="7">
        <f t="shared" si="16"/>
        <v>385159.64296874998</v>
      </c>
      <c r="H61" s="7">
        <f t="shared" si="16"/>
        <v>365901.66082031245</v>
      </c>
      <c r="I61" s="7">
        <f t="shared" si="16"/>
        <v>347606.57777929684</v>
      </c>
      <c r="J61" s="7">
        <f t="shared" si="16"/>
        <v>330226.248890332</v>
      </c>
      <c r="K61" s="7">
        <f t="shared" si="16"/>
        <v>313714.93644581543</v>
      </c>
      <c r="L61" s="7">
        <f t="shared" si="16"/>
        <v>298029.18962352467</v>
      </c>
      <c r="M61" s="7">
        <f t="shared" si="16"/>
        <v>283127.73014234845</v>
      </c>
      <c r="N61" s="7">
        <f t="shared" si="16"/>
        <v>268971.34363523102</v>
      </c>
      <c r="O61" s="7">
        <f t="shared" si="16"/>
        <v>255522.77645346947</v>
      </c>
      <c r="P61" s="7">
        <f>+P59-P60</f>
        <v>242746.637630796</v>
      </c>
    </row>
    <row r="62" spans="1:16" x14ac:dyDescent="0.25">
      <c r="B62" s="2"/>
    </row>
    <row r="63" spans="1:16" x14ac:dyDescent="0.25">
      <c r="B63" s="2"/>
    </row>
    <row r="64" spans="1:16" x14ac:dyDescent="0.25">
      <c r="A64" s="1" t="s">
        <v>14</v>
      </c>
      <c r="B64" s="2">
        <v>1</v>
      </c>
      <c r="C64">
        <f>+B64+1</f>
        <v>2</v>
      </c>
      <c r="D64">
        <f t="shared" ref="D64:O64" si="17">+C64+1</f>
        <v>3</v>
      </c>
      <c r="E64">
        <f t="shared" si="17"/>
        <v>4</v>
      </c>
      <c r="F64">
        <f t="shared" si="17"/>
        <v>5</v>
      </c>
      <c r="G64">
        <f t="shared" si="17"/>
        <v>6</v>
      </c>
      <c r="H64">
        <f t="shared" si="17"/>
        <v>7</v>
      </c>
      <c r="I64">
        <f t="shared" si="17"/>
        <v>8</v>
      </c>
      <c r="J64">
        <f t="shared" si="17"/>
        <v>9</v>
      </c>
      <c r="K64">
        <f t="shared" si="17"/>
        <v>10</v>
      </c>
      <c r="L64">
        <f t="shared" si="17"/>
        <v>11</v>
      </c>
      <c r="M64">
        <f t="shared" si="17"/>
        <v>12</v>
      </c>
      <c r="N64">
        <f t="shared" si="17"/>
        <v>13</v>
      </c>
      <c r="O64">
        <f t="shared" si="17"/>
        <v>14</v>
      </c>
      <c r="P64">
        <f>+O64+1</f>
        <v>15</v>
      </c>
    </row>
    <row r="65" spans="1:16" x14ac:dyDescent="0.25">
      <c r="A65" t="s">
        <v>15</v>
      </c>
      <c r="B65" s="8">
        <f>+B31</f>
        <v>0</v>
      </c>
      <c r="C65" s="8">
        <f>+C31</f>
        <v>0</v>
      </c>
      <c r="D65" s="8">
        <f t="shared" ref="D65:O65" si="18">+D31</f>
        <v>0</v>
      </c>
      <c r="E65" s="8">
        <f t="shared" si="18"/>
        <v>0</v>
      </c>
      <c r="F65" s="8">
        <f t="shared" si="18"/>
        <v>0</v>
      </c>
      <c r="G65" s="8">
        <f t="shared" si="18"/>
        <v>0</v>
      </c>
      <c r="H65" s="8">
        <f t="shared" si="18"/>
        <v>0</v>
      </c>
      <c r="I65" s="8">
        <f t="shared" si="18"/>
        <v>0</v>
      </c>
      <c r="J65" s="8">
        <f t="shared" si="18"/>
        <v>0</v>
      </c>
      <c r="K65" s="8">
        <f t="shared" si="18"/>
        <v>0</v>
      </c>
      <c r="L65" s="8">
        <f t="shared" si="18"/>
        <v>0</v>
      </c>
      <c r="M65" s="8">
        <f t="shared" si="18"/>
        <v>0</v>
      </c>
      <c r="N65" s="8">
        <f t="shared" si="18"/>
        <v>0</v>
      </c>
      <c r="O65" s="8">
        <f t="shared" si="18"/>
        <v>0</v>
      </c>
      <c r="P65" s="8">
        <f>+P31</f>
        <v>0</v>
      </c>
    </row>
    <row r="66" spans="1:16" x14ac:dyDescent="0.25">
      <c r="A66" t="s">
        <v>36</v>
      </c>
      <c r="B66" s="8">
        <f>-(B32+B34)</f>
        <v>0</v>
      </c>
      <c r="C66" s="8">
        <f>-(C32+C34)</f>
        <v>0</v>
      </c>
      <c r="D66" s="8">
        <f t="shared" ref="D66:O66" si="19">-(D32+D34)</f>
        <v>0</v>
      </c>
      <c r="E66" s="8">
        <f t="shared" si="19"/>
        <v>0</v>
      </c>
      <c r="F66" s="8">
        <f t="shared" si="19"/>
        <v>0</v>
      </c>
      <c r="G66" s="8">
        <f t="shared" si="19"/>
        <v>0</v>
      </c>
      <c r="H66" s="8">
        <f t="shared" si="19"/>
        <v>0</v>
      </c>
      <c r="I66" s="8">
        <f t="shared" si="19"/>
        <v>0</v>
      </c>
      <c r="J66" s="8">
        <f t="shared" si="19"/>
        <v>0</v>
      </c>
      <c r="K66" s="8">
        <f t="shared" si="19"/>
        <v>0</v>
      </c>
      <c r="L66" s="8">
        <f t="shared" si="19"/>
        <v>0</v>
      </c>
      <c r="M66" s="8">
        <f t="shared" si="19"/>
        <v>0</v>
      </c>
      <c r="N66" s="8">
        <f t="shared" si="19"/>
        <v>0</v>
      </c>
      <c r="O66" s="8">
        <f t="shared" si="19"/>
        <v>0</v>
      </c>
      <c r="P66" s="8">
        <f>-(P32+P34)</f>
        <v>0</v>
      </c>
    </row>
    <row r="67" spans="1:16" x14ac:dyDescent="0.25">
      <c r="A67" t="s">
        <v>3</v>
      </c>
      <c r="B67" s="9">
        <f>+B60+B47</f>
        <v>35400</v>
      </c>
      <c r="C67" s="9">
        <f t="shared" ref="C67:O67" si="20">+C60+C47</f>
        <v>102755</v>
      </c>
      <c r="D67" s="9">
        <f t="shared" si="20"/>
        <v>111834.75</v>
      </c>
      <c r="E67" s="9">
        <f t="shared" si="20"/>
        <v>84195.262499999997</v>
      </c>
      <c r="F67" s="9">
        <f t="shared" si="20"/>
        <v>64552.074374999997</v>
      </c>
      <c r="G67" s="9">
        <f t="shared" si="20"/>
        <v>50521.07315625</v>
      </c>
      <c r="H67" s="9">
        <f t="shared" si="20"/>
        <v>40432.641248437503</v>
      </c>
      <c r="I67" s="9">
        <f t="shared" si="20"/>
        <v>33117.34441101562</v>
      </c>
      <c r="J67" s="9">
        <f t="shared" si="20"/>
        <v>27755.911847964839</v>
      </c>
      <c r="K67" s="9">
        <f t="shared" si="20"/>
        <v>23774.220515816596</v>
      </c>
      <c r="L67" s="9">
        <f t="shared" si="20"/>
        <v>20769.782472200772</v>
      </c>
      <c r="M67" s="9">
        <f t="shared" si="20"/>
        <v>18460.284436113234</v>
      </c>
      <c r="N67" s="9">
        <f t="shared" si="20"/>
        <v>16647.563975573321</v>
      </c>
      <c r="O67" s="9">
        <f t="shared" si="20"/>
        <v>15192.39140968068</v>
      </c>
      <c r="P67" s="9">
        <f>+P60+P47</f>
        <v>13996.815782216865</v>
      </c>
    </row>
    <row r="68" spans="1:16" x14ac:dyDescent="0.25">
      <c r="A68" s="1" t="s">
        <v>43</v>
      </c>
      <c r="B68" s="10">
        <f>SUM(B65:B67)</f>
        <v>35400</v>
      </c>
      <c r="C68" s="10">
        <f>SUM(C65:C67)</f>
        <v>102755</v>
      </c>
      <c r="D68" s="10">
        <f t="shared" ref="D68:O68" si="21">SUM(D65:D67)</f>
        <v>111834.75</v>
      </c>
      <c r="E68" s="10">
        <f t="shared" si="21"/>
        <v>84195.262499999997</v>
      </c>
      <c r="F68" s="10">
        <f t="shared" si="21"/>
        <v>64552.074374999997</v>
      </c>
      <c r="G68" s="10">
        <f t="shared" si="21"/>
        <v>50521.07315625</v>
      </c>
      <c r="H68" s="10">
        <f t="shared" si="21"/>
        <v>40432.641248437503</v>
      </c>
      <c r="I68" s="10">
        <f t="shared" si="21"/>
        <v>33117.34441101562</v>
      </c>
      <c r="J68" s="10">
        <f t="shared" si="21"/>
        <v>27755.911847964839</v>
      </c>
      <c r="K68" s="10">
        <f t="shared" si="21"/>
        <v>23774.220515816596</v>
      </c>
      <c r="L68" s="10">
        <f t="shared" si="21"/>
        <v>20769.782472200772</v>
      </c>
      <c r="M68" s="10">
        <f t="shared" si="21"/>
        <v>18460.284436113234</v>
      </c>
      <c r="N68" s="10">
        <f t="shared" si="21"/>
        <v>16647.563975573321</v>
      </c>
      <c r="O68" s="10">
        <f t="shared" si="21"/>
        <v>15192.39140968068</v>
      </c>
      <c r="P68" s="10">
        <f>SUM(P65:P67)</f>
        <v>13996.815782216865</v>
      </c>
    </row>
    <row r="69" spans="1:16" x14ac:dyDescent="0.25">
      <c r="A69" t="s">
        <v>37</v>
      </c>
      <c r="B69" s="4">
        <f>+B68*$B$6</f>
        <v>5310</v>
      </c>
      <c r="C69" s="4">
        <f>+C68*$B$6</f>
        <v>15413.25</v>
      </c>
      <c r="D69" s="4">
        <f t="shared" ref="D69:O69" si="22">+D68*$B$6</f>
        <v>16775.212499999998</v>
      </c>
      <c r="E69" s="4">
        <f t="shared" si="22"/>
        <v>12629.289374999998</v>
      </c>
      <c r="F69" s="4">
        <f t="shared" si="22"/>
        <v>9682.8111562499998</v>
      </c>
      <c r="G69" s="4">
        <f t="shared" si="22"/>
        <v>7578.1609734374997</v>
      </c>
      <c r="H69" s="4">
        <f t="shared" si="22"/>
        <v>6064.8961872656255</v>
      </c>
      <c r="I69" s="4">
        <f t="shared" si="22"/>
        <v>4967.601661652343</v>
      </c>
      <c r="J69" s="4">
        <f t="shared" si="22"/>
        <v>4163.3867771947253</v>
      </c>
      <c r="K69" s="4">
        <f t="shared" si="22"/>
        <v>3566.1330773724894</v>
      </c>
      <c r="L69" s="4">
        <f t="shared" si="22"/>
        <v>3115.4673708301157</v>
      </c>
      <c r="M69" s="4">
        <f t="shared" si="22"/>
        <v>2769.0426654169851</v>
      </c>
      <c r="N69" s="4">
        <f t="shared" si="22"/>
        <v>2497.1345963359981</v>
      </c>
      <c r="O69" s="4">
        <f t="shared" si="22"/>
        <v>2278.8587114521019</v>
      </c>
      <c r="P69" s="4">
        <f>+P68*$B$6</f>
        <v>2099.5223673325295</v>
      </c>
    </row>
    <row r="70" spans="1:16" x14ac:dyDescent="0.25">
      <c r="A70" t="s">
        <v>38</v>
      </c>
      <c r="B70" s="4">
        <f>+B68*$B$7</f>
        <v>3540</v>
      </c>
      <c r="C70" s="4">
        <f>+C68*$B$7</f>
        <v>10275.5</v>
      </c>
      <c r="D70" s="4">
        <f t="shared" ref="D70:O70" si="23">+D68*$B$7</f>
        <v>11183.475</v>
      </c>
      <c r="E70" s="4">
        <f t="shared" si="23"/>
        <v>8419.5262500000008</v>
      </c>
      <c r="F70" s="4">
        <f t="shared" si="23"/>
        <v>6455.2074375000002</v>
      </c>
      <c r="G70" s="4">
        <f t="shared" si="23"/>
        <v>5052.1073156250004</v>
      </c>
      <c r="H70" s="4">
        <f t="shared" si="23"/>
        <v>4043.2641248437503</v>
      </c>
      <c r="I70" s="4">
        <f t="shared" si="23"/>
        <v>3311.734441101562</v>
      </c>
      <c r="J70" s="4">
        <f t="shared" si="23"/>
        <v>2775.591184796484</v>
      </c>
      <c r="K70" s="4">
        <f t="shared" si="23"/>
        <v>2377.4220515816596</v>
      </c>
      <c r="L70" s="4">
        <f t="shared" si="23"/>
        <v>2076.9782472200773</v>
      </c>
      <c r="M70" s="4">
        <f t="shared" si="23"/>
        <v>1846.0284436113234</v>
      </c>
      <c r="N70" s="4">
        <f t="shared" si="23"/>
        <v>1664.7563975573321</v>
      </c>
      <c r="O70" s="4">
        <f t="shared" si="23"/>
        <v>1519.2391409680681</v>
      </c>
      <c r="P70" s="4">
        <f>+P68*$B$7</f>
        <v>1399.6815782216866</v>
      </c>
    </row>
    <row r="71" spans="1:16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t="s">
        <v>39</v>
      </c>
      <c r="B72" s="10">
        <f>+B34+B39+B52</f>
        <v>27000</v>
      </c>
      <c r="C72" s="10">
        <f>+C34+C39+C52</f>
        <v>18000</v>
      </c>
      <c r="D72" s="10">
        <f t="shared" ref="D72:O72" si="24">+D34+D39+D52</f>
        <v>0</v>
      </c>
      <c r="E72" s="10">
        <f t="shared" si="24"/>
        <v>0</v>
      </c>
      <c r="F72" s="10">
        <f t="shared" si="24"/>
        <v>0</v>
      </c>
      <c r="G72" s="10">
        <f t="shared" si="24"/>
        <v>0</v>
      </c>
      <c r="H72" s="10">
        <f t="shared" si="24"/>
        <v>0</v>
      </c>
      <c r="I72" s="10">
        <f t="shared" si="24"/>
        <v>0</v>
      </c>
      <c r="J72" s="10">
        <f t="shared" si="24"/>
        <v>0</v>
      </c>
      <c r="K72" s="10">
        <f t="shared" si="24"/>
        <v>0</v>
      </c>
      <c r="L72" s="10">
        <f t="shared" si="24"/>
        <v>0</v>
      </c>
      <c r="M72" s="10">
        <f t="shared" si="24"/>
        <v>0</v>
      </c>
      <c r="N72" s="10">
        <f t="shared" si="24"/>
        <v>0</v>
      </c>
      <c r="O72" s="10">
        <f t="shared" si="24"/>
        <v>0</v>
      </c>
      <c r="P72" s="10">
        <f>+P34+P39+P52</f>
        <v>0</v>
      </c>
    </row>
    <row r="73" spans="1:16" x14ac:dyDescent="0.25">
      <c r="A73" t="s">
        <v>40</v>
      </c>
      <c r="B73" s="10">
        <f>+B32+B37+B50</f>
        <v>30000</v>
      </c>
      <c r="C73" s="10">
        <f>+C32+C37+C50</f>
        <v>20000</v>
      </c>
      <c r="D73" s="10">
        <f t="shared" ref="D73:O73" si="25">+D32+D37+D50</f>
        <v>0</v>
      </c>
      <c r="E73" s="10">
        <f t="shared" si="25"/>
        <v>0</v>
      </c>
      <c r="F73" s="10">
        <f t="shared" si="25"/>
        <v>0</v>
      </c>
      <c r="G73" s="10">
        <f t="shared" si="25"/>
        <v>0</v>
      </c>
      <c r="H73" s="10">
        <f t="shared" si="25"/>
        <v>0</v>
      </c>
      <c r="I73" s="10">
        <f t="shared" si="25"/>
        <v>0</v>
      </c>
      <c r="J73" s="10">
        <f t="shared" si="25"/>
        <v>0</v>
      </c>
      <c r="K73" s="10">
        <f t="shared" si="25"/>
        <v>0</v>
      </c>
      <c r="L73" s="10">
        <f t="shared" si="25"/>
        <v>0</v>
      </c>
      <c r="M73" s="10">
        <f t="shared" si="25"/>
        <v>0</v>
      </c>
      <c r="N73" s="10">
        <f t="shared" si="25"/>
        <v>0</v>
      </c>
      <c r="O73" s="10">
        <f t="shared" si="25"/>
        <v>0</v>
      </c>
      <c r="P73" s="10">
        <f>+P32+P37+P50</f>
        <v>0</v>
      </c>
    </row>
    <row r="74" spans="1:16" x14ac:dyDescent="0.25">
      <c r="A74" t="s">
        <v>41</v>
      </c>
      <c r="B74" s="10">
        <f>+B69+B72</f>
        <v>32310</v>
      </c>
      <c r="C74" s="10">
        <f>+C69+C72</f>
        <v>33413.25</v>
      </c>
      <c r="D74" s="10">
        <f t="shared" ref="D74:O75" si="26">+D69+D72</f>
        <v>16775.212499999998</v>
      </c>
      <c r="E74" s="10">
        <f t="shared" si="26"/>
        <v>12629.289374999998</v>
      </c>
      <c r="F74" s="10">
        <f t="shared" si="26"/>
        <v>9682.8111562499998</v>
      </c>
      <c r="G74" s="10">
        <f t="shared" si="26"/>
        <v>7578.1609734374997</v>
      </c>
      <c r="H74" s="10">
        <f t="shared" si="26"/>
        <v>6064.8961872656255</v>
      </c>
      <c r="I74" s="10">
        <f t="shared" si="26"/>
        <v>4967.601661652343</v>
      </c>
      <c r="J74" s="10">
        <f t="shared" si="26"/>
        <v>4163.3867771947253</v>
      </c>
      <c r="K74" s="10">
        <f t="shared" si="26"/>
        <v>3566.1330773724894</v>
      </c>
      <c r="L74" s="10">
        <f t="shared" si="26"/>
        <v>3115.4673708301157</v>
      </c>
      <c r="M74" s="10">
        <f t="shared" si="26"/>
        <v>2769.0426654169851</v>
      </c>
      <c r="N74" s="10">
        <f t="shared" si="26"/>
        <v>2497.1345963359981</v>
      </c>
      <c r="O74" s="10">
        <f t="shared" si="26"/>
        <v>2278.8587114521019</v>
      </c>
      <c r="P74" s="10">
        <f>+P69+P72</f>
        <v>2099.5223673325295</v>
      </c>
    </row>
    <row r="75" spans="1:16" x14ac:dyDescent="0.25">
      <c r="A75" t="s">
        <v>42</v>
      </c>
      <c r="B75" s="10">
        <f>+B70+B73</f>
        <v>33540</v>
      </c>
      <c r="C75" s="10">
        <f>+C70+C73</f>
        <v>30275.5</v>
      </c>
      <c r="D75" s="10">
        <f t="shared" si="26"/>
        <v>11183.475</v>
      </c>
      <c r="E75" s="10">
        <f t="shared" si="26"/>
        <v>8419.5262500000008</v>
      </c>
      <c r="F75" s="10">
        <f t="shared" si="26"/>
        <v>6455.2074375000002</v>
      </c>
      <c r="G75" s="10">
        <f t="shared" si="26"/>
        <v>5052.1073156250004</v>
      </c>
      <c r="H75" s="10">
        <f t="shared" si="26"/>
        <v>4043.2641248437503</v>
      </c>
      <c r="I75" s="10">
        <f t="shared" si="26"/>
        <v>3311.734441101562</v>
      </c>
      <c r="J75" s="10">
        <f t="shared" si="26"/>
        <v>2775.591184796484</v>
      </c>
      <c r="K75" s="10">
        <f t="shared" si="26"/>
        <v>2377.4220515816596</v>
      </c>
      <c r="L75" s="10">
        <f t="shared" si="26"/>
        <v>2076.9782472200773</v>
      </c>
      <c r="M75" s="10">
        <f t="shared" si="26"/>
        <v>1846.0284436113234</v>
      </c>
      <c r="N75" s="10">
        <f t="shared" si="26"/>
        <v>1664.7563975573321</v>
      </c>
      <c r="O75" s="10">
        <f t="shared" si="26"/>
        <v>1519.2391409680681</v>
      </c>
      <c r="P75" s="10">
        <f>+P70+P73</f>
        <v>1399.6815782216866</v>
      </c>
    </row>
    <row r="76" spans="1:16" x14ac:dyDescent="0.25">
      <c r="A76" t="s">
        <v>2</v>
      </c>
      <c r="B76" s="10">
        <f>+B74+B75</f>
        <v>65850</v>
      </c>
      <c r="C76" s="10">
        <f>+C74+C75</f>
        <v>63688.75</v>
      </c>
      <c r="D76" s="10">
        <f t="shared" ref="D76:O76" si="27">+D74+D75</f>
        <v>27958.6875</v>
      </c>
      <c r="E76" s="10">
        <f t="shared" si="27"/>
        <v>21048.815624999999</v>
      </c>
      <c r="F76" s="10">
        <f t="shared" si="27"/>
        <v>16138.018593749999</v>
      </c>
      <c r="G76" s="10">
        <f t="shared" si="27"/>
        <v>12630.2682890625</v>
      </c>
      <c r="H76" s="10">
        <f t="shared" si="27"/>
        <v>10108.160312109376</v>
      </c>
      <c r="I76" s="10">
        <f t="shared" si="27"/>
        <v>8279.3361027539049</v>
      </c>
      <c r="J76" s="10">
        <f t="shared" si="27"/>
        <v>6938.9779619912097</v>
      </c>
      <c r="K76" s="10">
        <f t="shared" si="27"/>
        <v>5943.555128954149</v>
      </c>
      <c r="L76" s="10">
        <f t="shared" si="27"/>
        <v>5192.4456180501929</v>
      </c>
      <c r="M76" s="10">
        <f t="shared" si="27"/>
        <v>4615.0711090283085</v>
      </c>
      <c r="N76" s="10">
        <f t="shared" si="27"/>
        <v>4161.8909938933302</v>
      </c>
      <c r="O76" s="10">
        <f t="shared" si="27"/>
        <v>3798.0978524201701</v>
      </c>
      <c r="P76" s="10">
        <f>+P74+P75</f>
        <v>3499.2039455542163</v>
      </c>
    </row>
    <row r="78" spans="1:16" x14ac:dyDescent="0.25">
      <c r="A78" t="s">
        <v>44</v>
      </c>
      <c r="B78" s="4">
        <f t="shared" ref="B78:P78" si="28">+B74/(1+$B$5)^B$64</f>
        <v>29372.727272727272</v>
      </c>
      <c r="C78" s="4">
        <f t="shared" si="28"/>
        <v>27614.256198347102</v>
      </c>
      <c r="D78" s="4">
        <f t="shared" si="28"/>
        <v>12603.465439519154</v>
      </c>
      <c r="E78" s="4">
        <f t="shared" si="28"/>
        <v>8625.9745748241203</v>
      </c>
      <c r="F78" s="4">
        <f t="shared" si="28"/>
        <v>6012.263914070696</v>
      </c>
      <c r="G78" s="4">
        <f t="shared" si="28"/>
        <v>4277.6743072564232</v>
      </c>
      <c r="H78" s="4">
        <f t="shared" si="28"/>
        <v>3112.2507147218143</v>
      </c>
      <c r="I78" s="4">
        <f t="shared" si="28"/>
        <v>2317.4228371029517</v>
      </c>
      <c r="J78" s="4">
        <f t="shared" si="28"/>
        <v>1765.6824165717774</v>
      </c>
      <c r="K78" s="4">
        <f t="shared" si="28"/>
        <v>1374.8986771936475</v>
      </c>
      <c r="L78" s="4">
        <f t="shared" si="28"/>
        <v>1091.9523075092877</v>
      </c>
      <c r="M78" s="4">
        <f t="shared" si="28"/>
        <v>882.30232875667923</v>
      </c>
      <c r="N78" s="4">
        <f t="shared" si="28"/>
        <v>723.33094396669105</v>
      </c>
      <c r="O78" s="4">
        <f t="shared" si="28"/>
        <v>600.09472287301867</v>
      </c>
      <c r="P78" s="4">
        <f t="shared" si="28"/>
        <v>502.6089622121317</v>
      </c>
    </row>
    <row r="79" spans="1:16" x14ac:dyDescent="0.25">
      <c r="A79" t="s">
        <v>45</v>
      </c>
      <c r="B79" s="4">
        <f t="shared" ref="B79:P79" si="29">+B75/(1+$B$5)^B$64</f>
        <v>30490.909090909088</v>
      </c>
      <c r="C79" s="4">
        <f t="shared" si="29"/>
        <v>25021.074380165286</v>
      </c>
      <c r="D79" s="4">
        <f t="shared" si="29"/>
        <v>8402.3102930127698</v>
      </c>
      <c r="E79" s="4">
        <f t="shared" si="29"/>
        <v>5750.6497165494147</v>
      </c>
      <c r="F79" s="4">
        <f t="shared" si="29"/>
        <v>4008.1759427137977</v>
      </c>
      <c r="G79" s="4">
        <f t="shared" si="29"/>
        <v>2851.7828715042824</v>
      </c>
      <c r="H79" s="4">
        <f t="shared" si="29"/>
        <v>2074.8338098145432</v>
      </c>
      <c r="I79" s="4">
        <f t="shared" si="29"/>
        <v>1544.9485580686346</v>
      </c>
      <c r="J79" s="4">
        <f t="shared" si="29"/>
        <v>1177.1216110478517</v>
      </c>
      <c r="K79" s="4">
        <f t="shared" si="29"/>
        <v>916.59911812909831</v>
      </c>
      <c r="L79" s="4">
        <f t="shared" si="29"/>
        <v>727.96820500619197</v>
      </c>
      <c r="M79" s="4">
        <f t="shared" si="29"/>
        <v>588.20155250445282</v>
      </c>
      <c r="N79" s="4">
        <f t="shared" si="29"/>
        <v>482.22062931112737</v>
      </c>
      <c r="O79" s="4">
        <f t="shared" si="29"/>
        <v>400.0631485820125</v>
      </c>
      <c r="P79" s="4">
        <f t="shared" si="29"/>
        <v>335.0726414747545</v>
      </c>
    </row>
    <row r="80" spans="1:16" x14ac:dyDescent="0.25">
      <c r="A80" t="s">
        <v>46</v>
      </c>
      <c r="B80" s="10">
        <f>SUM(B78:B79)</f>
        <v>59863.63636363636</v>
      </c>
      <c r="C80" s="10">
        <f t="shared" ref="C80:O80" si="30">SUM(C78:C79)</f>
        <v>52635.330578512388</v>
      </c>
      <c r="D80" s="10">
        <f t="shared" si="30"/>
        <v>21005.775732531925</v>
      </c>
      <c r="E80" s="10">
        <f t="shared" si="30"/>
        <v>14376.624291373535</v>
      </c>
      <c r="F80" s="10">
        <f t="shared" si="30"/>
        <v>10020.439856784495</v>
      </c>
      <c r="G80" s="10">
        <f t="shared" si="30"/>
        <v>7129.4571787607056</v>
      </c>
      <c r="H80" s="10">
        <f t="shared" si="30"/>
        <v>5187.084524536358</v>
      </c>
      <c r="I80" s="10">
        <f t="shared" si="30"/>
        <v>3862.3713951715863</v>
      </c>
      <c r="J80" s="10">
        <f t="shared" si="30"/>
        <v>2942.8040276196289</v>
      </c>
      <c r="K80" s="10">
        <f t="shared" si="30"/>
        <v>2291.4977953227458</v>
      </c>
      <c r="L80" s="10">
        <f t="shared" si="30"/>
        <v>1819.9205125154797</v>
      </c>
      <c r="M80" s="10">
        <f t="shared" si="30"/>
        <v>1470.5038812611319</v>
      </c>
      <c r="N80" s="10">
        <f t="shared" si="30"/>
        <v>1205.5515732778185</v>
      </c>
      <c r="O80" s="10">
        <f t="shared" si="30"/>
        <v>1000.1578714550312</v>
      </c>
      <c r="P80" s="10">
        <f>SUM(P78:P79)</f>
        <v>837.68160368688621</v>
      </c>
    </row>
    <row r="83" spans="1:11" x14ac:dyDescent="0.25">
      <c r="A83" s="6" t="s">
        <v>77</v>
      </c>
      <c r="B83">
        <f>+P41+1</f>
        <v>16</v>
      </c>
      <c r="C83">
        <f t="shared" ref="C83:K83" si="31">+B83+1</f>
        <v>17</v>
      </c>
      <c r="D83">
        <f t="shared" si="31"/>
        <v>18</v>
      </c>
      <c r="E83">
        <f t="shared" si="31"/>
        <v>19</v>
      </c>
      <c r="F83">
        <f t="shared" si="31"/>
        <v>20</v>
      </c>
      <c r="G83">
        <f t="shared" si="31"/>
        <v>21</v>
      </c>
      <c r="H83">
        <f t="shared" si="31"/>
        <v>22</v>
      </c>
      <c r="I83">
        <f t="shared" si="31"/>
        <v>23</v>
      </c>
      <c r="J83">
        <f t="shared" si="31"/>
        <v>24</v>
      </c>
      <c r="K83">
        <f t="shared" si="31"/>
        <v>25</v>
      </c>
    </row>
    <row r="84" spans="1:11" x14ac:dyDescent="0.25">
      <c r="A84" t="s">
        <v>9</v>
      </c>
      <c r="B84" s="9">
        <f>+P48</f>
        <v>2848.2462389345783</v>
      </c>
      <c r="C84" s="9">
        <f t="shared" ref="C84:K84" si="32">+B90</f>
        <v>1993.7723672542047</v>
      </c>
      <c r="D84" s="9">
        <f t="shared" si="32"/>
        <v>1395.6406570779432</v>
      </c>
      <c r="E84" s="9">
        <f t="shared" si="32"/>
        <v>976.94845995456024</v>
      </c>
      <c r="F84" s="9">
        <f t="shared" si="32"/>
        <v>683.86392196819224</v>
      </c>
      <c r="G84" s="9">
        <f t="shared" si="32"/>
        <v>478.70474537773458</v>
      </c>
      <c r="H84" s="9">
        <f t="shared" si="32"/>
        <v>335.09332176441421</v>
      </c>
      <c r="I84" s="9">
        <f t="shared" si="32"/>
        <v>234.56532523508997</v>
      </c>
      <c r="J84" s="9">
        <f t="shared" si="32"/>
        <v>164.19572766456298</v>
      </c>
      <c r="K84" s="9">
        <f t="shared" si="32"/>
        <v>114.93700936519409</v>
      </c>
    </row>
    <row r="85" spans="1:11" x14ac:dyDescent="0.25">
      <c r="A85" t="s">
        <v>47</v>
      </c>
      <c r="B85" s="7">
        <f t="shared" ref="B85:K85" si="33">0.5*R9</f>
        <v>0</v>
      </c>
      <c r="C85" s="7">
        <f t="shared" si="33"/>
        <v>0</v>
      </c>
      <c r="D85" s="7">
        <f t="shared" si="33"/>
        <v>0</v>
      </c>
      <c r="E85" s="7">
        <f t="shared" si="33"/>
        <v>0</v>
      </c>
      <c r="F85" s="7">
        <f t="shared" si="33"/>
        <v>0</v>
      </c>
      <c r="G85" s="7">
        <f t="shared" si="33"/>
        <v>0</v>
      </c>
      <c r="H85" s="7">
        <f t="shared" si="33"/>
        <v>0</v>
      </c>
      <c r="I85" s="7">
        <f t="shared" si="33"/>
        <v>0</v>
      </c>
      <c r="J85" s="7">
        <f t="shared" si="33"/>
        <v>0</v>
      </c>
      <c r="K85" s="7">
        <f t="shared" si="33"/>
        <v>0</v>
      </c>
    </row>
    <row r="86" spans="1:11" x14ac:dyDescent="0.25">
      <c r="A86" t="s">
        <v>48</v>
      </c>
      <c r="B86" s="9">
        <f>+P43</f>
        <v>0</v>
      </c>
      <c r="C86" s="9">
        <f t="shared" ref="C86:K86" si="34">+B85</f>
        <v>0</v>
      </c>
      <c r="D86" s="9">
        <f t="shared" si="34"/>
        <v>0</v>
      </c>
      <c r="E86" s="9">
        <f t="shared" si="34"/>
        <v>0</v>
      </c>
      <c r="F86" s="9">
        <f t="shared" si="34"/>
        <v>0</v>
      </c>
      <c r="G86" s="9">
        <f t="shared" si="34"/>
        <v>0</v>
      </c>
      <c r="H86" s="9">
        <f t="shared" si="34"/>
        <v>0</v>
      </c>
      <c r="I86" s="9">
        <f t="shared" si="34"/>
        <v>0</v>
      </c>
      <c r="J86" s="9">
        <f t="shared" si="34"/>
        <v>0</v>
      </c>
      <c r="K86" s="9">
        <f t="shared" si="34"/>
        <v>0</v>
      </c>
    </row>
    <row r="87" spans="1:11" x14ac:dyDescent="0.25">
      <c r="A87" t="s">
        <v>12</v>
      </c>
      <c r="B87" s="8">
        <f t="shared" ref="B87:K87" si="35">-(Q37+Q39)</f>
        <v>0</v>
      </c>
      <c r="C87" s="8">
        <f t="shared" si="35"/>
        <v>0</v>
      </c>
      <c r="D87" s="8">
        <f t="shared" si="35"/>
        <v>0</v>
      </c>
      <c r="E87" s="8">
        <f t="shared" si="35"/>
        <v>0</v>
      </c>
      <c r="F87" s="8">
        <f t="shared" si="35"/>
        <v>0</v>
      </c>
      <c r="G87" s="8">
        <f t="shared" si="35"/>
        <v>0</v>
      </c>
      <c r="H87" s="8">
        <f t="shared" si="35"/>
        <v>0</v>
      </c>
      <c r="I87" s="8">
        <f t="shared" si="35"/>
        <v>0</v>
      </c>
      <c r="J87" s="8">
        <f t="shared" si="35"/>
        <v>0</v>
      </c>
      <c r="K87" s="8">
        <f t="shared" si="35"/>
        <v>0</v>
      </c>
    </row>
    <row r="88" spans="1:11" x14ac:dyDescent="0.25">
      <c r="A88" t="s">
        <v>10</v>
      </c>
      <c r="B88" s="7">
        <f t="shared" ref="B88:K88" si="36">SUM(B84:B87)</f>
        <v>2848.2462389345783</v>
      </c>
      <c r="C88" s="7">
        <f t="shared" si="36"/>
        <v>1993.7723672542047</v>
      </c>
      <c r="D88" s="7">
        <f t="shared" si="36"/>
        <v>1395.6406570779432</v>
      </c>
      <c r="E88" s="7">
        <f t="shared" si="36"/>
        <v>976.94845995456024</v>
      </c>
      <c r="F88" s="7">
        <f t="shared" si="36"/>
        <v>683.86392196819224</v>
      </c>
      <c r="G88" s="7">
        <f t="shared" si="36"/>
        <v>478.70474537773458</v>
      </c>
      <c r="H88" s="7">
        <f t="shared" si="36"/>
        <v>335.09332176441421</v>
      </c>
      <c r="I88" s="7">
        <f t="shared" si="36"/>
        <v>234.56532523508997</v>
      </c>
      <c r="J88" s="7">
        <f t="shared" si="36"/>
        <v>164.19572766456298</v>
      </c>
      <c r="K88" s="7">
        <f t="shared" si="36"/>
        <v>114.93700936519409</v>
      </c>
    </row>
    <row r="89" spans="1:11" x14ac:dyDescent="0.25">
      <c r="A89" t="s">
        <v>11</v>
      </c>
      <c r="B89" s="7">
        <f>+$B$9*B88</f>
        <v>854.47387168037346</v>
      </c>
      <c r="C89" s="7">
        <f t="shared" ref="C89:K89" si="37">+$B$9*C88</f>
        <v>598.13171017626144</v>
      </c>
      <c r="D89" s="7">
        <f t="shared" si="37"/>
        <v>418.69219712338293</v>
      </c>
      <c r="E89" s="7">
        <f t="shared" si="37"/>
        <v>293.08453798636805</v>
      </c>
      <c r="F89" s="7">
        <f t="shared" si="37"/>
        <v>205.15917659045766</v>
      </c>
      <c r="G89" s="7">
        <f t="shared" si="37"/>
        <v>143.61142361332037</v>
      </c>
      <c r="H89" s="7">
        <f t="shared" si="37"/>
        <v>100.52799652932426</v>
      </c>
      <c r="I89" s="7">
        <f t="shared" si="37"/>
        <v>70.369597570526992</v>
      </c>
      <c r="J89" s="7">
        <f t="shared" si="37"/>
        <v>49.258718299368894</v>
      </c>
      <c r="K89" s="7">
        <f t="shared" si="37"/>
        <v>34.481102809558223</v>
      </c>
    </row>
    <row r="90" spans="1:11" x14ac:dyDescent="0.25">
      <c r="A90" t="s">
        <v>13</v>
      </c>
      <c r="B90" s="7">
        <f t="shared" ref="B90:K90" si="38">+B88-B89</f>
        <v>1993.7723672542047</v>
      </c>
      <c r="C90" s="7">
        <f t="shared" si="38"/>
        <v>1395.6406570779432</v>
      </c>
      <c r="D90" s="7">
        <f t="shared" si="38"/>
        <v>976.94845995456024</v>
      </c>
      <c r="E90" s="7">
        <f t="shared" si="38"/>
        <v>683.86392196819224</v>
      </c>
      <c r="F90" s="7">
        <f t="shared" si="38"/>
        <v>478.70474537773458</v>
      </c>
      <c r="G90" s="7">
        <f t="shared" si="38"/>
        <v>335.09332176441421</v>
      </c>
      <c r="H90" s="7">
        <f t="shared" si="38"/>
        <v>234.56532523508997</v>
      </c>
      <c r="I90" s="7">
        <f t="shared" si="38"/>
        <v>164.19572766456298</v>
      </c>
      <c r="J90" s="7">
        <f t="shared" si="38"/>
        <v>114.93700936519409</v>
      </c>
      <c r="K90" s="7">
        <f t="shared" si="38"/>
        <v>80.455906555635863</v>
      </c>
    </row>
    <row r="91" spans="1:11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x14ac:dyDescent="0.25">
      <c r="A92" t="s">
        <v>27</v>
      </c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x14ac:dyDescent="0.25">
      <c r="A93" t="s">
        <v>35</v>
      </c>
    </row>
    <row r="94" spans="1:11" x14ac:dyDescent="0.25">
      <c r="A94" t="s">
        <v>26</v>
      </c>
    </row>
    <row r="96" spans="1:11" x14ac:dyDescent="0.25">
      <c r="A96" s="6" t="s">
        <v>75</v>
      </c>
      <c r="B96">
        <f>+P54+1</f>
        <v>16</v>
      </c>
      <c r="C96">
        <f t="shared" ref="C96:K96" si="39">+B96+1</f>
        <v>17</v>
      </c>
      <c r="D96">
        <f t="shared" si="39"/>
        <v>18</v>
      </c>
      <c r="E96">
        <f t="shared" si="39"/>
        <v>19</v>
      </c>
      <c r="F96">
        <f t="shared" si="39"/>
        <v>20</v>
      </c>
      <c r="G96">
        <f t="shared" si="39"/>
        <v>21</v>
      </c>
      <c r="H96">
        <f t="shared" si="39"/>
        <v>22</v>
      </c>
      <c r="I96">
        <f t="shared" si="39"/>
        <v>23</v>
      </c>
      <c r="J96">
        <f t="shared" si="39"/>
        <v>24</v>
      </c>
      <c r="K96">
        <f t="shared" si="39"/>
        <v>25</v>
      </c>
    </row>
    <row r="97" spans="1:11" x14ac:dyDescent="0.25">
      <c r="A97" t="s">
        <v>9</v>
      </c>
      <c r="B97" s="9">
        <f>+P61</f>
        <v>242746.637630796</v>
      </c>
      <c r="C97" s="9">
        <f t="shared" ref="C97:K97" si="40">+B103</f>
        <v>230609.30574925619</v>
      </c>
      <c r="D97" s="9">
        <f t="shared" si="40"/>
        <v>219078.84046179338</v>
      </c>
      <c r="E97" s="9">
        <f t="shared" si="40"/>
        <v>208124.89843870371</v>
      </c>
      <c r="F97" s="9">
        <f t="shared" si="40"/>
        <v>197718.65351676851</v>
      </c>
      <c r="G97" s="9">
        <f t="shared" si="40"/>
        <v>187832.72084093007</v>
      </c>
      <c r="H97" s="9">
        <f t="shared" si="40"/>
        <v>178441.08479888356</v>
      </c>
      <c r="I97" s="9">
        <f t="shared" si="40"/>
        <v>169519.03055893938</v>
      </c>
      <c r="J97" s="9">
        <f t="shared" si="40"/>
        <v>161043.07903099241</v>
      </c>
      <c r="K97" s="9">
        <f t="shared" si="40"/>
        <v>152990.92507944279</v>
      </c>
    </row>
    <row r="98" spans="1:11" x14ac:dyDescent="0.25">
      <c r="A98" t="s">
        <v>21</v>
      </c>
      <c r="B98" s="7">
        <f t="shared" ref="B98:K98" si="41">+R19*0.5</f>
        <v>0</v>
      </c>
      <c r="C98" s="7">
        <f t="shared" si="41"/>
        <v>0</v>
      </c>
      <c r="D98" s="7">
        <f t="shared" si="41"/>
        <v>0</v>
      </c>
      <c r="E98" s="7">
        <f t="shared" si="41"/>
        <v>0</v>
      </c>
      <c r="F98" s="7">
        <f t="shared" si="41"/>
        <v>0</v>
      </c>
      <c r="G98" s="7">
        <f t="shared" si="41"/>
        <v>0</v>
      </c>
      <c r="H98" s="7">
        <f t="shared" si="41"/>
        <v>0</v>
      </c>
      <c r="I98" s="7">
        <f t="shared" si="41"/>
        <v>0</v>
      </c>
      <c r="J98" s="7">
        <f t="shared" si="41"/>
        <v>0</v>
      </c>
      <c r="K98" s="7">
        <f t="shared" si="41"/>
        <v>0</v>
      </c>
    </row>
    <row r="99" spans="1:11" x14ac:dyDescent="0.25">
      <c r="A99" t="s">
        <v>22</v>
      </c>
      <c r="B99" s="7">
        <f>+P56</f>
        <v>0</v>
      </c>
      <c r="C99" s="7">
        <f t="shared" ref="C99:K99" si="42">+B98</f>
        <v>0</v>
      </c>
      <c r="D99" s="7">
        <f t="shared" si="42"/>
        <v>0</v>
      </c>
      <c r="E99" s="7">
        <f t="shared" si="42"/>
        <v>0</v>
      </c>
      <c r="F99" s="7">
        <f t="shared" si="42"/>
        <v>0</v>
      </c>
      <c r="G99" s="7">
        <f t="shared" si="42"/>
        <v>0</v>
      </c>
      <c r="H99" s="7">
        <f t="shared" si="42"/>
        <v>0</v>
      </c>
      <c r="I99" s="7">
        <f t="shared" si="42"/>
        <v>0</v>
      </c>
      <c r="J99" s="7">
        <f t="shared" si="42"/>
        <v>0</v>
      </c>
      <c r="K99" s="7">
        <f t="shared" si="42"/>
        <v>0</v>
      </c>
    </row>
    <row r="100" spans="1:11" x14ac:dyDescent="0.25">
      <c r="A100" t="s">
        <v>12</v>
      </c>
      <c r="B100" s="8">
        <f t="shared" ref="B100:K100" si="43">-(B92+B94)</f>
        <v>0</v>
      </c>
      <c r="C100" s="8">
        <f t="shared" si="43"/>
        <v>0</v>
      </c>
      <c r="D100" s="8">
        <f t="shared" si="43"/>
        <v>0</v>
      </c>
      <c r="E100" s="8">
        <f t="shared" si="43"/>
        <v>0</v>
      </c>
      <c r="F100" s="8">
        <f t="shared" si="43"/>
        <v>0</v>
      </c>
      <c r="G100" s="8">
        <f t="shared" si="43"/>
        <v>0</v>
      </c>
      <c r="H100" s="8">
        <f t="shared" si="43"/>
        <v>0</v>
      </c>
      <c r="I100" s="8">
        <f t="shared" si="43"/>
        <v>0</v>
      </c>
      <c r="J100" s="8">
        <f t="shared" si="43"/>
        <v>0</v>
      </c>
      <c r="K100" s="8">
        <f t="shared" si="43"/>
        <v>0</v>
      </c>
    </row>
    <row r="101" spans="1:11" x14ac:dyDescent="0.25">
      <c r="A101" t="s">
        <v>10</v>
      </c>
      <c r="B101" s="7">
        <f t="shared" ref="B101:K101" si="44">SUM(B97:B100)</f>
        <v>242746.637630796</v>
      </c>
      <c r="C101" s="7">
        <f t="shared" si="44"/>
        <v>230609.30574925619</v>
      </c>
      <c r="D101" s="7">
        <f t="shared" si="44"/>
        <v>219078.84046179338</v>
      </c>
      <c r="E101" s="7">
        <f t="shared" si="44"/>
        <v>208124.89843870371</v>
      </c>
      <c r="F101" s="7">
        <f t="shared" si="44"/>
        <v>197718.65351676851</v>
      </c>
      <c r="G101" s="7">
        <f t="shared" si="44"/>
        <v>187832.72084093007</v>
      </c>
      <c r="H101" s="7">
        <f t="shared" si="44"/>
        <v>178441.08479888356</v>
      </c>
      <c r="I101" s="7">
        <f t="shared" si="44"/>
        <v>169519.03055893938</v>
      </c>
      <c r="J101" s="7">
        <f t="shared" si="44"/>
        <v>161043.07903099241</v>
      </c>
      <c r="K101" s="7">
        <f t="shared" si="44"/>
        <v>152990.92507944279</v>
      </c>
    </row>
    <row r="102" spans="1:11" x14ac:dyDescent="0.25">
      <c r="A102" t="s">
        <v>11</v>
      </c>
      <c r="B102" s="7">
        <f>+$B$10*B101</f>
        <v>12137.331881539802</v>
      </c>
      <c r="C102" s="7">
        <f t="shared" ref="C102:K102" si="45">+$B$10*C101</f>
        <v>11530.46528746281</v>
      </c>
      <c r="D102" s="7">
        <f t="shared" si="45"/>
        <v>10953.94202308967</v>
      </c>
      <c r="E102" s="7">
        <f t="shared" si="45"/>
        <v>10406.244921935186</v>
      </c>
      <c r="F102" s="7">
        <f t="shared" si="45"/>
        <v>9885.9326758384268</v>
      </c>
      <c r="G102" s="7">
        <f t="shared" si="45"/>
        <v>9391.6360420465044</v>
      </c>
      <c r="H102" s="7">
        <f t="shared" si="45"/>
        <v>8922.0542399441783</v>
      </c>
      <c r="I102" s="7">
        <f t="shared" si="45"/>
        <v>8475.9515279469688</v>
      </c>
      <c r="J102" s="7">
        <f t="shared" si="45"/>
        <v>8052.1539515496206</v>
      </c>
      <c r="K102" s="7">
        <f t="shared" si="45"/>
        <v>7649.5462539721402</v>
      </c>
    </row>
    <row r="103" spans="1:11" x14ac:dyDescent="0.25">
      <c r="A103" t="s">
        <v>13</v>
      </c>
      <c r="B103" s="7">
        <f t="shared" ref="B103:K103" si="46">+B101-B102</f>
        <v>230609.30574925619</v>
      </c>
      <c r="C103" s="7">
        <f t="shared" si="46"/>
        <v>219078.84046179338</v>
      </c>
      <c r="D103" s="7">
        <f t="shared" si="46"/>
        <v>208124.89843870371</v>
      </c>
      <c r="E103" s="7">
        <f t="shared" si="46"/>
        <v>197718.65351676851</v>
      </c>
      <c r="F103" s="7">
        <f t="shared" si="46"/>
        <v>187832.72084093007</v>
      </c>
      <c r="G103" s="7">
        <f t="shared" si="46"/>
        <v>178441.08479888356</v>
      </c>
      <c r="H103" s="7">
        <f t="shared" si="46"/>
        <v>169519.03055893938</v>
      </c>
      <c r="I103" s="7">
        <f t="shared" si="46"/>
        <v>161043.07903099241</v>
      </c>
      <c r="J103" s="7">
        <f t="shared" si="46"/>
        <v>152990.92507944279</v>
      </c>
      <c r="K103" s="7">
        <f t="shared" si="46"/>
        <v>145341.37882547066</v>
      </c>
    </row>
    <row r="106" spans="1:11" x14ac:dyDescent="0.25">
      <c r="A106" s="1" t="s">
        <v>76</v>
      </c>
      <c r="B106">
        <f>+P64+1</f>
        <v>16</v>
      </c>
      <c r="C106">
        <f t="shared" ref="C106:K106" si="47">+B106+1</f>
        <v>17</v>
      </c>
      <c r="D106">
        <f t="shared" si="47"/>
        <v>18</v>
      </c>
      <c r="E106">
        <f t="shared" si="47"/>
        <v>19</v>
      </c>
      <c r="F106">
        <f t="shared" si="47"/>
        <v>20</v>
      </c>
      <c r="G106">
        <f t="shared" si="47"/>
        <v>21</v>
      </c>
      <c r="H106">
        <f t="shared" si="47"/>
        <v>22</v>
      </c>
      <c r="I106">
        <f t="shared" si="47"/>
        <v>23</v>
      </c>
      <c r="J106">
        <f t="shared" si="47"/>
        <v>24</v>
      </c>
      <c r="K106">
        <f t="shared" si="47"/>
        <v>25</v>
      </c>
    </row>
    <row r="107" spans="1:11" x14ac:dyDescent="0.25">
      <c r="A107" t="s">
        <v>15</v>
      </c>
      <c r="B107" s="8">
        <f t="shared" ref="B107:K107" si="48">+Q31</f>
        <v>0</v>
      </c>
      <c r="C107" s="8">
        <f t="shared" si="48"/>
        <v>0</v>
      </c>
      <c r="D107" s="8">
        <f t="shared" si="48"/>
        <v>0</v>
      </c>
      <c r="E107" s="8">
        <f t="shared" si="48"/>
        <v>0</v>
      </c>
      <c r="F107" s="8">
        <f t="shared" si="48"/>
        <v>0</v>
      </c>
      <c r="G107" s="8">
        <f t="shared" si="48"/>
        <v>0</v>
      </c>
      <c r="H107" s="8">
        <f t="shared" si="48"/>
        <v>0</v>
      </c>
      <c r="I107" s="8">
        <f t="shared" si="48"/>
        <v>0</v>
      </c>
      <c r="J107" s="8">
        <f t="shared" si="48"/>
        <v>0</v>
      </c>
      <c r="K107" s="8">
        <f t="shared" si="48"/>
        <v>0</v>
      </c>
    </row>
    <row r="108" spans="1:11" x14ac:dyDescent="0.25">
      <c r="A108" t="s">
        <v>36</v>
      </c>
      <c r="B108" s="8">
        <f t="shared" ref="B108:K108" si="49">-(Q32+Q34)</f>
        <v>0</v>
      </c>
      <c r="C108" s="8">
        <f t="shared" si="49"/>
        <v>0</v>
      </c>
      <c r="D108" s="8">
        <f t="shared" si="49"/>
        <v>0</v>
      </c>
      <c r="E108" s="8">
        <f t="shared" si="49"/>
        <v>0</v>
      </c>
      <c r="F108" s="8">
        <f t="shared" si="49"/>
        <v>0</v>
      </c>
      <c r="G108" s="8">
        <f t="shared" si="49"/>
        <v>0</v>
      </c>
      <c r="H108" s="8">
        <f t="shared" si="49"/>
        <v>0</v>
      </c>
      <c r="I108" s="8">
        <f t="shared" si="49"/>
        <v>0</v>
      </c>
      <c r="J108" s="8">
        <f t="shared" si="49"/>
        <v>0</v>
      </c>
      <c r="K108" s="8">
        <f t="shared" si="49"/>
        <v>0</v>
      </c>
    </row>
    <row r="109" spans="1:11" x14ac:dyDescent="0.25">
      <c r="A109" t="s">
        <v>3</v>
      </c>
      <c r="B109" s="9">
        <f t="shared" ref="B109:K109" si="50">+B102+B89</f>
        <v>12991.805753220175</v>
      </c>
      <c r="C109" s="9">
        <f t="shared" si="50"/>
        <v>12128.596997639072</v>
      </c>
      <c r="D109" s="9">
        <f t="shared" si="50"/>
        <v>11372.634220213053</v>
      </c>
      <c r="E109" s="9">
        <f t="shared" si="50"/>
        <v>10699.329459921553</v>
      </c>
      <c r="F109" s="9">
        <f t="shared" si="50"/>
        <v>10091.091852428885</v>
      </c>
      <c r="G109" s="9">
        <f t="shared" si="50"/>
        <v>9535.2474656598242</v>
      </c>
      <c r="H109" s="9">
        <f t="shared" si="50"/>
        <v>9022.5822364735031</v>
      </c>
      <c r="I109" s="9">
        <f t="shared" si="50"/>
        <v>8546.3211255174956</v>
      </c>
      <c r="J109" s="9">
        <f t="shared" si="50"/>
        <v>8101.4126698489899</v>
      </c>
      <c r="K109" s="9">
        <f t="shared" si="50"/>
        <v>7684.0273567816985</v>
      </c>
    </row>
    <row r="110" spans="1:11" x14ac:dyDescent="0.25">
      <c r="A110" s="1" t="s">
        <v>43</v>
      </c>
      <c r="B110" s="10">
        <f t="shared" ref="B110:K110" si="51">SUM(B107:B109)</f>
        <v>12991.805753220175</v>
      </c>
      <c r="C110" s="10">
        <f t="shared" si="51"/>
        <v>12128.596997639072</v>
      </c>
      <c r="D110" s="10">
        <f t="shared" si="51"/>
        <v>11372.634220213053</v>
      </c>
      <c r="E110" s="10">
        <f t="shared" si="51"/>
        <v>10699.329459921553</v>
      </c>
      <c r="F110" s="10">
        <f t="shared" si="51"/>
        <v>10091.091852428885</v>
      </c>
      <c r="G110" s="10">
        <f t="shared" si="51"/>
        <v>9535.2474656598242</v>
      </c>
      <c r="H110" s="10">
        <f t="shared" si="51"/>
        <v>9022.5822364735031</v>
      </c>
      <c r="I110" s="10">
        <f t="shared" si="51"/>
        <v>8546.3211255174956</v>
      </c>
      <c r="J110" s="10">
        <f t="shared" si="51"/>
        <v>8101.4126698489899</v>
      </c>
      <c r="K110" s="10">
        <f t="shared" si="51"/>
        <v>7684.0273567816985</v>
      </c>
    </row>
    <row r="111" spans="1:11" x14ac:dyDescent="0.25">
      <c r="A111" t="s">
        <v>37</v>
      </c>
      <c r="B111" s="4">
        <f t="shared" ref="B111:K111" si="52">+B110*$B$6</f>
        <v>1948.7708629830261</v>
      </c>
      <c r="C111" s="4">
        <f t="shared" si="52"/>
        <v>1819.2895496458607</v>
      </c>
      <c r="D111" s="4">
        <f t="shared" si="52"/>
        <v>1705.8951330319578</v>
      </c>
      <c r="E111" s="4">
        <f t="shared" si="52"/>
        <v>1604.899418988233</v>
      </c>
      <c r="F111" s="4">
        <f t="shared" si="52"/>
        <v>1513.6637778643326</v>
      </c>
      <c r="G111" s="4">
        <f t="shared" si="52"/>
        <v>1430.2871198489736</v>
      </c>
      <c r="H111" s="4">
        <f t="shared" si="52"/>
        <v>1353.3873354710254</v>
      </c>
      <c r="I111" s="4">
        <f t="shared" si="52"/>
        <v>1281.9481688276244</v>
      </c>
      <c r="J111" s="4">
        <f t="shared" si="52"/>
        <v>1215.2119004773485</v>
      </c>
      <c r="K111" s="4">
        <f t="shared" si="52"/>
        <v>1152.6041035172548</v>
      </c>
    </row>
    <row r="112" spans="1:11" x14ac:dyDescent="0.25">
      <c r="A112" t="s">
        <v>38</v>
      </c>
      <c r="B112" s="4">
        <f t="shared" ref="B112:K112" si="53">+B110*$B$7</f>
        <v>1299.1805753220176</v>
      </c>
      <c r="C112" s="4">
        <f t="shared" si="53"/>
        <v>1212.8596997639072</v>
      </c>
      <c r="D112" s="4">
        <f t="shared" si="53"/>
        <v>1137.2634220213054</v>
      </c>
      <c r="E112" s="4">
        <f t="shared" si="53"/>
        <v>1069.9329459921553</v>
      </c>
      <c r="F112" s="4">
        <f t="shared" si="53"/>
        <v>1009.1091852428885</v>
      </c>
      <c r="G112" s="4">
        <f t="shared" si="53"/>
        <v>953.52474656598247</v>
      </c>
      <c r="H112" s="4">
        <f t="shared" si="53"/>
        <v>902.25822364735041</v>
      </c>
      <c r="I112" s="4">
        <f t="shared" si="53"/>
        <v>854.63211255174963</v>
      </c>
      <c r="J112" s="4">
        <f t="shared" si="53"/>
        <v>810.14126698489906</v>
      </c>
      <c r="K112" s="4">
        <f t="shared" si="53"/>
        <v>768.40273567816985</v>
      </c>
    </row>
    <row r="113" spans="1:11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5">
      <c r="A114" t="s">
        <v>39</v>
      </c>
      <c r="B114" s="10">
        <f t="shared" ref="B114:K114" si="54">+Q34+Q39+B94</f>
        <v>0</v>
      </c>
      <c r="C114" s="10">
        <f t="shared" si="54"/>
        <v>0</v>
      </c>
      <c r="D114" s="10">
        <f t="shared" si="54"/>
        <v>0</v>
      </c>
      <c r="E114" s="10">
        <f t="shared" si="54"/>
        <v>0</v>
      </c>
      <c r="F114" s="10">
        <f t="shared" si="54"/>
        <v>0</v>
      </c>
      <c r="G114" s="10">
        <f t="shared" si="54"/>
        <v>0</v>
      </c>
      <c r="H114" s="10">
        <f t="shared" si="54"/>
        <v>0</v>
      </c>
      <c r="I114" s="10">
        <f t="shared" si="54"/>
        <v>0</v>
      </c>
      <c r="J114" s="10">
        <f t="shared" si="54"/>
        <v>0</v>
      </c>
      <c r="K114" s="10">
        <f t="shared" si="54"/>
        <v>0</v>
      </c>
    </row>
    <row r="115" spans="1:11" x14ac:dyDescent="0.25">
      <c r="A115" t="s">
        <v>40</v>
      </c>
      <c r="B115" s="10">
        <f t="shared" ref="B115:K115" si="55">+Q32+Q37+B92</f>
        <v>0</v>
      </c>
      <c r="C115" s="10">
        <f t="shared" si="55"/>
        <v>0</v>
      </c>
      <c r="D115" s="10">
        <f t="shared" si="55"/>
        <v>0</v>
      </c>
      <c r="E115" s="10">
        <f t="shared" si="55"/>
        <v>0</v>
      </c>
      <c r="F115" s="10">
        <f t="shared" si="55"/>
        <v>0</v>
      </c>
      <c r="G115" s="10">
        <f t="shared" si="55"/>
        <v>0</v>
      </c>
      <c r="H115" s="10">
        <f t="shared" si="55"/>
        <v>0</v>
      </c>
      <c r="I115" s="10">
        <f t="shared" si="55"/>
        <v>0</v>
      </c>
      <c r="J115" s="10">
        <f t="shared" si="55"/>
        <v>0</v>
      </c>
      <c r="K115" s="10">
        <f t="shared" si="55"/>
        <v>0</v>
      </c>
    </row>
    <row r="116" spans="1:11" x14ac:dyDescent="0.25">
      <c r="A116" t="s">
        <v>41</v>
      </c>
      <c r="B116" s="10">
        <f t="shared" ref="B116:K116" si="56">+B111+B114</f>
        <v>1948.7708629830261</v>
      </c>
      <c r="C116" s="10">
        <f t="shared" si="56"/>
        <v>1819.2895496458607</v>
      </c>
      <c r="D116" s="10">
        <f t="shared" si="56"/>
        <v>1705.8951330319578</v>
      </c>
      <c r="E116" s="10">
        <f t="shared" si="56"/>
        <v>1604.899418988233</v>
      </c>
      <c r="F116" s="10">
        <f t="shared" si="56"/>
        <v>1513.6637778643326</v>
      </c>
      <c r="G116" s="10">
        <f t="shared" si="56"/>
        <v>1430.2871198489736</v>
      </c>
      <c r="H116" s="10">
        <f t="shared" si="56"/>
        <v>1353.3873354710254</v>
      </c>
      <c r="I116" s="10">
        <f t="shared" si="56"/>
        <v>1281.9481688276244</v>
      </c>
      <c r="J116" s="10">
        <f t="shared" si="56"/>
        <v>1215.2119004773485</v>
      </c>
      <c r="K116" s="10">
        <f t="shared" si="56"/>
        <v>1152.6041035172548</v>
      </c>
    </row>
    <row r="117" spans="1:11" x14ac:dyDescent="0.25">
      <c r="A117" t="s">
        <v>42</v>
      </c>
      <c r="B117" s="10">
        <f t="shared" ref="B117:K117" si="57">+B112+B115</f>
        <v>1299.1805753220176</v>
      </c>
      <c r="C117" s="10">
        <f t="shared" si="57"/>
        <v>1212.8596997639072</v>
      </c>
      <c r="D117" s="10">
        <f t="shared" si="57"/>
        <v>1137.2634220213054</v>
      </c>
      <c r="E117" s="10">
        <f t="shared" si="57"/>
        <v>1069.9329459921553</v>
      </c>
      <c r="F117" s="10">
        <f t="shared" si="57"/>
        <v>1009.1091852428885</v>
      </c>
      <c r="G117" s="10">
        <f t="shared" si="57"/>
        <v>953.52474656598247</v>
      </c>
      <c r="H117" s="10">
        <f t="shared" si="57"/>
        <v>902.25822364735041</v>
      </c>
      <c r="I117" s="10">
        <f t="shared" si="57"/>
        <v>854.63211255174963</v>
      </c>
      <c r="J117" s="10">
        <f t="shared" si="57"/>
        <v>810.14126698489906</v>
      </c>
      <c r="K117" s="10">
        <f t="shared" si="57"/>
        <v>768.40273567816985</v>
      </c>
    </row>
    <row r="118" spans="1:11" x14ac:dyDescent="0.25">
      <c r="A118" t="s">
        <v>2</v>
      </c>
      <c r="B118" s="10">
        <f t="shared" ref="B118:K118" si="58">+B116+B117</f>
        <v>3247.9514383050437</v>
      </c>
      <c r="C118" s="10">
        <f t="shared" si="58"/>
        <v>3032.1492494097679</v>
      </c>
      <c r="D118" s="10">
        <f t="shared" si="58"/>
        <v>2843.1585550532632</v>
      </c>
      <c r="E118" s="10">
        <f t="shared" si="58"/>
        <v>2674.8323649803883</v>
      </c>
      <c r="F118" s="10">
        <f t="shared" si="58"/>
        <v>2522.7729631072211</v>
      </c>
      <c r="G118" s="10">
        <f t="shared" si="58"/>
        <v>2383.8118664149561</v>
      </c>
      <c r="H118" s="10">
        <f t="shared" si="58"/>
        <v>2255.6455591183758</v>
      </c>
      <c r="I118" s="10">
        <f t="shared" si="58"/>
        <v>2136.5802813793739</v>
      </c>
      <c r="J118" s="10">
        <f t="shared" si="58"/>
        <v>2025.3531674622477</v>
      </c>
      <c r="K118" s="10">
        <f t="shared" si="58"/>
        <v>1921.0068391954246</v>
      </c>
    </row>
    <row r="120" spans="1:11" x14ac:dyDescent="0.25">
      <c r="A120" t="s">
        <v>44</v>
      </c>
      <c r="B120" s="4">
        <f t="shared" ref="B120:K120" si="59">+B116/(1+$B$5)^B$106</f>
        <v>424.10931876401793</v>
      </c>
      <c r="C120" s="4">
        <f t="shared" si="59"/>
        <v>359.93673858316106</v>
      </c>
      <c r="D120" s="4">
        <f t="shared" si="59"/>
        <v>306.82023433914497</v>
      </c>
      <c r="E120" s="4">
        <f t="shared" si="59"/>
        <v>262.41387947747597</v>
      </c>
      <c r="F120" s="4">
        <f t="shared" si="59"/>
        <v>224.9964755504856</v>
      </c>
      <c r="G120" s="4">
        <f t="shared" si="59"/>
        <v>193.27551510050395</v>
      </c>
      <c r="H120" s="4">
        <f t="shared" si="59"/>
        <v>166.2581848482163</v>
      </c>
      <c r="I120" s="4">
        <f t="shared" si="59"/>
        <v>143.16560988237808</v>
      </c>
      <c r="J120" s="4">
        <f t="shared" si="59"/>
        <v>123.37511488632433</v>
      </c>
      <c r="K120" s="4">
        <f t="shared" si="59"/>
        <v>106.3807462371051</v>
      </c>
    </row>
    <row r="121" spans="1:11" x14ac:dyDescent="0.25">
      <c r="A121" t="s">
        <v>45</v>
      </c>
      <c r="B121" s="4">
        <f t="shared" ref="B121:K121" si="60">+B117/(1+$B$5)^B$106</f>
        <v>282.73954584267869</v>
      </c>
      <c r="C121" s="4">
        <f t="shared" si="60"/>
        <v>239.9578257221074</v>
      </c>
      <c r="D121" s="4">
        <f t="shared" si="60"/>
        <v>204.54682289276334</v>
      </c>
      <c r="E121" s="4">
        <f t="shared" si="60"/>
        <v>174.94258631831732</v>
      </c>
      <c r="F121" s="4">
        <f t="shared" si="60"/>
        <v>149.99765036699043</v>
      </c>
      <c r="G121" s="4">
        <f t="shared" si="60"/>
        <v>128.85034340033599</v>
      </c>
      <c r="H121" s="4">
        <f t="shared" si="60"/>
        <v>110.8387898988109</v>
      </c>
      <c r="I121" s="4">
        <f t="shared" si="60"/>
        <v>95.44373992158539</v>
      </c>
      <c r="J121" s="4">
        <f t="shared" si="60"/>
        <v>82.250076590882884</v>
      </c>
      <c r="K121" s="4">
        <f t="shared" si="60"/>
        <v>70.920497491403395</v>
      </c>
    </row>
    <row r="122" spans="1:11" x14ac:dyDescent="0.25">
      <c r="A122" t="s">
        <v>46</v>
      </c>
      <c r="B122" s="10">
        <f t="shared" ref="B122:K122" si="61">SUM(B120:B121)</f>
        <v>706.84886460669668</v>
      </c>
      <c r="C122" s="10">
        <f t="shared" si="61"/>
        <v>599.89456430526843</v>
      </c>
      <c r="D122" s="10">
        <f t="shared" si="61"/>
        <v>511.36705723190835</v>
      </c>
      <c r="E122" s="10">
        <f t="shared" si="61"/>
        <v>437.35646579579327</v>
      </c>
      <c r="F122" s="10">
        <f t="shared" si="61"/>
        <v>374.99412591747603</v>
      </c>
      <c r="G122" s="10">
        <f t="shared" si="61"/>
        <v>322.12585850083997</v>
      </c>
      <c r="H122" s="10">
        <f t="shared" si="61"/>
        <v>277.09697474702722</v>
      </c>
      <c r="I122" s="10">
        <f t="shared" si="61"/>
        <v>238.60934980396348</v>
      </c>
      <c r="J122" s="10">
        <f t="shared" si="61"/>
        <v>205.62519147720721</v>
      </c>
      <c r="K122" s="10">
        <f t="shared" si="61"/>
        <v>177.3012437285085</v>
      </c>
    </row>
  </sheetData>
  <pageMargins left="0.70866141732283472" right="0.70866141732283472" top="0.74803149606299213" bottom="0.74803149606299213" header="0.31496062992125984" footer="0.31496062992125984"/>
  <pageSetup scale="55" orientation="landscape" verticalDpi="300" r:id="rId1"/>
  <rowBreaks count="2" manualBreakCount="2">
    <brk id="29" max="15" man="1"/>
    <brk id="8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Base Case</vt:lpstr>
      <vt:lpstr>Simulation</vt:lpstr>
      <vt:lpstr>'Base Case'!Print_Area</vt:lpstr>
      <vt:lpstr>Simulation!Print_Area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Berg-Dick</dc:creator>
  <cp:lastModifiedBy>cwiebe</cp:lastModifiedBy>
  <cp:lastPrinted>2013-04-06T03:20:48Z</cp:lastPrinted>
  <dcterms:created xsi:type="dcterms:W3CDTF">2013-03-27T17:10:22Z</dcterms:created>
  <dcterms:modified xsi:type="dcterms:W3CDTF">2014-12-11T15:15:16Z</dcterms:modified>
</cp:coreProperties>
</file>